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9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/>
  <mc:AlternateContent xmlns:mc="http://schemas.openxmlformats.org/markup-compatibility/2006">
    <mc:Choice Requires="x15">
      <x15ac:absPath xmlns:x15ac="http://schemas.microsoft.com/office/spreadsheetml/2010/11/ac" url="D:\KSZ-WWW\ARTYKULY\"/>
    </mc:Choice>
  </mc:AlternateContent>
  <bookViews>
    <workbookView xWindow="0" yWindow="0" windowWidth="15180" windowHeight="10380" tabRatio="648"/>
  </bookViews>
  <sheets>
    <sheet name="Strumień odsolin - odmulin" sheetId="8" r:id="rId1"/>
    <sheet name="Odsalanie ręczne - automatyczne" sheetId="6" r:id="rId2"/>
    <sheet name="Dane1" sheetId="2" state="hidden" r:id="rId3"/>
    <sheet name="Dane2" sheetId="7" state="hidden" r:id="rId4"/>
  </sheets>
  <definedNames>
    <definedName name="_xlnm.Print_Area" localSheetId="2">Dane1!$A$1:$H$294</definedName>
    <definedName name="_xlnm.Print_Area" localSheetId="1">'Odsalanie ręczne - automatyczne'!$A$1:$E$73</definedName>
    <definedName name="_xlnm.Print_Area" localSheetId="0">'Strumień odsolin - odmulin'!$A$1:$G$74</definedName>
    <definedName name="Z_9A2EC4E6_D6FB_11D6_873C_00E0989D29FF_.wvu.PrintArea" localSheetId="2" hidden="1">Dane1!$A$1:$H$294</definedName>
    <definedName name="Z_9A2EC4E6_D6FB_11D6_873C_00E0989D29FF_.wvu.PrintArea" localSheetId="1" hidden="1">'Odsalanie ręczne - automatyczne'!$A$1:$E$44</definedName>
  </definedNames>
  <calcPr calcId="171027"/>
  <customWorkbookViews>
    <customWorkbookView name="Krzysztof Szałucki - Widok osobisty" guid="{9A2EC4E6-D6FB-11D6-873C-00E0989D29FF}" mergeInterval="0" personalView="1" maximized="1" windowWidth="1020" windowHeight="579" activeSheetId="2"/>
  </customWorkbookViews>
</workbook>
</file>

<file path=xl/calcChain.xml><?xml version="1.0" encoding="utf-8"?>
<calcChain xmlns="http://schemas.openxmlformats.org/spreadsheetml/2006/main">
  <c r="E66" i="8" l="1"/>
  <c r="E67" i="8" s="1"/>
  <c r="E68" i="8" s="1"/>
  <c r="D64" i="8"/>
  <c r="D65" i="8" s="1"/>
  <c r="E59" i="8"/>
  <c r="E60" i="8" s="1"/>
  <c r="E61" i="8" s="1"/>
  <c r="D57" i="8"/>
  <c r="D58" i="8" s="1"/>
  <c r="E53" i="8"/>
  <c r="K55" i="8" s="1"/>
  <c r="E52" i="8"/>
  <c r="D50" i="8"/>
  <c r="D51" i="8" s="1"/>
  <c r="E41" i="8"/>
  <c r="E40" i="8"/>
  <c r="E39" i="8"/>
  <c r="E38" i="8"/>
  <c r="E37" i="8"/>
  <c r="E36" i="8" s="1"/>
  <c r="E31" i="8"/>
  <c r="E30" i="8"/>
  <c r="E29" i="8"/>
  <c r="E28" i="8" s="1"/>
  <c r="E22" i="8"/>
  <c r="E35" i="8" s="1"/>
  <c r="D22" i="8"/>
  <c r="C22" i="8"/>
  <c r="C43" i="6"/>
  <c r="C13" i="6"/>
  <c r="C28" i="6"/>
  <c r="C29" i="6"/>
  <c r="C16" i="6"/>
  <c r="G7" i="7"/>
  <c r="H7" i="7" s="1"/>
  <c r="I7" i="7" s="1"/>
  <c r="G6" i="7"/>
  <c r="H6" i="7" s="1"/>
  <c r="I6" i="7" s="1"/>
  <c r="G4" i="7"/>
  <c r="H4" i="7" s="1"/>
  <c r="I4" i="7" s="1"/>
  <c r="G3" i="7"/>
  <c r="H3" i="7" s="1"/>
  <c r="I3" i="7" s="1"/>
  <c r="G2" i="7"/>
  <c r="H2" i="7"/>
  <c r="I2" i="7" s="1"/>
  <c r="K7" i="7"/>
  <c r="L7" i="7" s="1"/>
  <c r="K6" i="7"/>
  <c r="L6" i="7" s="1"/>
  <c r="K4" i="7"/>
  <c r="L4" i="7" s="1"/>
  <c r="K3" i="7"/>
  <c r="L3" i="7" s="1"/>
  <c r="K2" i="7"/>
  <c r="L2" i="7" s="1"/>
  <c r="K5" i="7"/>
  <c r="L5" i="7" s="1"/>
  <c r="G5" i="7"/>
  <c r="H5" i="7" s="1"/>
  <c r="I5" i="7" s="1"/>
  <c r="C12" i="6"/>
  <c r="D18" i="6"/>
  <c r="D19" i="6"/>
  <c r="D35" i="6"/>
  <c r="B3" i="2"/>
  <c r="F3" i="2"/>
  <c r="H3" i="2"/>
  <c r="I3" i="2"/>
  <c r="B4" i="2"/>
  <c r="F4" i="2"/>
  <c r="H4" i="2"/>
  <c r="I4" i="2"/>
  <c r="B5" i="2"/>
  <c r="F5" i="2"/>
  <c r="H5" i="2"/>
  <c r="I5" i="2"/>
  <c r="B6" i="2"/>
  <c r="F6" i="2"/>
  <c r="H6" i="2"/>
  <c r="I6" i="2"/>
  <c r="B7" i="2"/>
  <c r="F7" i="2"/>
  <c r="H7" i="2"/>
  <c r="I7" i="2"/>
  <c r="B8" i="2"/>
  <c r="F8" i="2"/>
  <c r="H8" i="2"/>
  <c r="I8" i="2"/>
  <c r="B9" i="2"/>
  <c r="F9" i="2"/>
  <c r="H9" i="2"/>
  <c r="I9" i="2"/>
  <c r="B10" i="2"/>
  <c r="F10" i="2"/>
  <c r="H10" i="2"/>
  <c r="I10" i="2"/>
  <c r="B11" i="2"/>
  <c r="F11" i="2"/>
  <c r="H11" i="2"/>
  <c r="I11" i="2"/>
  <c r="B12" i="2"/>
  <c r="F12" i="2"/>
  <c r="H12" i="2"/>
  <c r="I12" i="2"/>
  <c r="B13" i="2"/>
  <c r="F13" i="2"/>
  <c r="H13" i="2"/>
  <c r="I13" i="2"/>
  <c r="B14" i="2"/>
  <c r="F14" i="2"/>
  <c r="H14" i="2"/>
  <c r="I14" i="2"/>
  <c r="B15" i="2"/>
  <c r="F15" i="2"/>
  <c r="H15" i="2"/>
  <c r="I15" i="2"/>
  <c r="B16" i="2"/>
  <c r="F16" i="2"/>
  <c r="H16" i="2"/>
  <c r="I16" i="2"/>
  <c r="B17" i="2"/>
  <c r="F17" i="2"/>
  <c r="H17" i="2"/>
  <c r="I17" i="2"/>
  <c r="B18" i="2"/>
  <c r="F18" i="2"/>
  <c r="H18" i="2"/>
  <c r="I18" i="2"/>
  <c r="B19" i="2"/>
  <c r="F19" i="2"/>
  <c r="H19" i="2"/>
  <c r="I19" i="2"/>
  <c r="B20" i="2"/>
  <c r="F20" i="2"/>
  <c r="H20" i="2"/>
  <c r="I20" i="2"/>
  <c r="B21" i="2"/>
  <c r="F21" i="2"/>
  <c r="H21" i="2"/>
  <c r="I21" i="2"/>
  <c r="B22" i="2"/>
  <c r="F22" i="2"/>
  <c r="H22" i="2"/>
  <c r="I22" i="2"/>
  <c r="B23" i="2"/>
  <c r="F23" i="2"/>
  <c r="H23" i="2"/>
  <c r="I23" i="2"/>
  <c r="B24" i="2"/>
  <c r="F24" i="2"/>
  <c r="H24" i="2"/>
  <c r="I24" i="2"/>
  <c r="B25" i="2"/>
  <c r="F25" i="2"/>
  <c r="H25" i="2"/>
  <c r="I25" i="2"/>
  <c r="B26" i="2"/>
  <c r="F26" i="2"/>
  <c r="H26" i="2"/>
  <c r="I26" i="2"/>
  <c r="B27" i="2"/>
  <c r="F27" i="2"/>
  <c r="H27" i="2"/>
  <c r="I27" i="2"/>
  <c r="B28" i="2"/>
  <c r="F28" i="2"/>
  <c r="H28" i="2"/>
  <c r="I28" i="2"/>
  <c r="B29" i="2"/>
  <c r="F29" i="2"/>
  <c r="H29" i="2"/>
  <c r="I29" i="2"/>
  <c r="B30" i="2"/>
  <c r="F30" i="2"/>
  <c r="H30" i="2"/>
  <c r="I30" i="2"/>
  <c r="B31" i="2"/>
  <c r="F31" i="2"/>
  <c r="H31" i="2"/>
  <c r="I31" i="2"/>
  <c r="B32" i="2"/>
  <c r="F32" i="2"/>
  <c r="H32" i="2"/>
  <c r="I32" i="2"/>
  <c r="B33" i="2"/>
  <c r="F33" i="2"/>
  <c r="H33" i="2"/>
  <c r="I33" i="2"/>
  <c r="B34" i="2"/>
  <c r="F34" i="2"/>
  <c r="H34" i="2"/>
  <c r="I34" i="2"/>
  <c r="B35" i="2"/>
  <c r="F35" i="2"/>
  <c r="H35" i="2"/>
  <c r="I35" i="2"/>
  <c r="B36" i="2"/>
  <c r="F36" i="2"/>
  <c r="H36" i="2"/>
  <c r="I36" i="2"/>
  <c r="B37" i="2"/>
  <c r="F37" i="2"/>
  <c r="H37" i="2"/>
  <c r="I37" i="2"/>
  <c r="B38" i="2"/>
  <c r="F38" i="2"/>
  <c r="H38" i="2"/>
  <c r="I38" i="2"/>
  <c r="B39" i="2"/>
  <c r="F39" i="2"/>
  <c r="H39" i="2"/>
  <c r="I39" i="2"/>
  <c r="B40" i="2"/>
  <c r="F40" i="2"/>
  <c r="H40" i="2"/>
  <c r="I40" i="2"/>
  <c r="B41" i="2"/>
  <c r="F41" i="2"/>
  <c r="H41" i="2"/>
  <c r="I41" i="2"/>
  <c r="B42" i="2"/>
  <c r="F42" i="2"/>
  <c r="H42" i="2"/>
  <c r="I42" i="2"/>
  <c r="B43" i="2"/>
  <c r="F43" i="2"/>
  <c r="H43" i="2"/>
  <c r="I43" i="2"/>
  <c r="B44" i="2"/>
  <c r="F44" i="2"/>
  <c r="H44" i="2"/>
  <c r="I44" i="2"/>
  <c r="B45" i="2"/>
  <c r="F45" i="2"/>
  <c r="H45" i="2"/>
  <c r="I45" i="2"/>
  <c r="B46" i="2"/>
  <c r="F46" i="2"/>
  <c r="H46" i="2"/>
  <c r="I46" i="2"/>
  <c r="B47" i="2"/>
  <c r="F47" i="2"/>
  <c r="H47" i="2"/>
  <c r="I47" i="2"/>
  <c r="B48" i="2"/>
  <c r="F48" i="2"/>
  <c r="H48" i="2"/>
  <c r="I48" i="2"/>
  <c r="B49" i="2"/>
  <c r="F49" i="2"/>
  <c r="H49" i="2"/>
  <c r="I49" i="2"/>
  <c r="B50" i="2"/>
  <c r="F50" i="2"/>
  <c r="H50" i="2"/>
  <c r="I50" i="2"/>
  <c r="B51" i="2"/>
  <c r="F51" i="2"/>
  <c r="H51" i="2"/>
  <c r="I51" i="2"/>
  <c r="B52" i="2"/>
  <c r="F52" i="2"/>
  <c r="H52" i="2"/>
  <c r="I52" i="2"/>
  <c r="B53" i="2"/>
  <c r="F53" i="2"/>
  <c r="H53" i="2"/>
  <c r="I53" i="2"/>
  <c r="B54" i="2"/>
  <c r="F54" i="2"/>
  <c r="H54" i="2"/>
  <c r="I54" i="2"/>
  <c r="B55" i="2"/>
  <c r="F55" i="2"/>
  <c r="H55" i="2"/>
  <c r="I55" i="2"/>
  <c r="B56" i="2"/>
  <c r="F56" i="2"/>
  <c r="H56" i="2"/>
  <c r="I56" i="2"/>
  <c r="B57" i="2"/>
  <c r="F57" i="2"/>
  <c r="H57" i="2"/>
  <c r="I57" i="2"/>
  <c r="B58" i="2"/>
  <c r="F58" i="2"/>
  <c r="H58" i="2"/>
  <c r="B59" i="2"/>
  <c r="F59" i="2"/>
  <c r="H59" i="2"/>
  <c r="B60" i="2"/>
  <c r="F60" i="2"/>
  <c r="H60" i="2"/>
  <c r="B61" i="2"/>
  <c r="F61" i="2"/>
  <c r="H61" i="2"/>
  <c r="B62" i="2"/>
  <c r="F62" i="2"/>
  <c r="H62" i="2"/>
  <c r="B63" i="2"/>
  <c r="F63" i="2"/>
  <c r="H63" i="2"/>
  <c r="B64" i="2"/>
  <c r="F64" i="2"/>
  <c r="H64" i="2"/>
  <c r="B65" i="2"/>
  <c r="F65" i="2"/>
  <c r="H65" i="2"/>
  <c r="B66" i="2"/>
  <c r="F66" i="2"/>
  <c r="H66" i="2"/>
  <c r="B67" i="2"/>
  <c r="F67" i="2"/>
  <c r="H67" i="2"/>
  <c r="B68" i="2"/>
  <c r="F68" i="2"/>
  <c r="H68" i="2"/>
  <c r="B69" i="2"/>
  <c r="F69" i="2"/>
  <c r="H69" i="2"/>
  <c r="B70" i="2"/>
  <c r="F70" i="2"/>
  <c r="H70" i="2"/>
  <c r="B71" i="2"/>
  <c r="F71" i="2"/>
  <c r="H71" i="2"/>
  <c r="B72" i="2"/>
  <c r="F72" i="2"/>
  <c r="H72" i="2"/>
  <c r="B73" i="2"/>
  <c r="F73" i="2"/>
  <c r="H73" i="2"/>
  <c r="B74" i="2"/>
  <c r="F74" i="2"/>
  <c r="H74" i="2"/>
  <c r="B75" i="2"/>
  <c r="F75" i="2"/>
  <c r="H75" i="2"/>
  <c r="B76" i="2"/>
  <c r="F76" i="2"/>
  <c r="H76" i="2"/>
  <c r="B77" i="2"/>
  <c r="F77" i="2"/>
  <c r="H77" i="2"/>
  <c r="B78" i="2"/>
  <c r="F78" i="2"/>
  <c r="H78" i="2"/>
  <c r="B79" i="2"/>
  <c r="F79" i="2"/>
  <c r="H79" i="2"/>
  <c r="B80" i="2"/>
  <c r="F80" i="2"/>
  <c r="H80" i="2"/>
  <c r="B81" i="2"/>
  <c r="F81" i="2"/>
  <c r="H81" i="2"/>
  <c r="B82" i="2"/>
  <c r="F82" i="2"/>
  <c r="H82" i="2"/>
  <c r="B83" i="2"/>
  <c r="F83" i="2"/>
  <c r="H83" i="2"/>
  <c r="B84" i="2"/>
  <c r="F84" i="2"/>
  <c r="H84" i="2"/>
  <c r="B85" i="2"/>
  <c r="F85" i="2"/>
  <c r="H85" i="2"/>
  <c r="B86" i="2"/>
  <c r="F86" i="2"/>
  <c r="H86" i="2"/>
  <c r="B87" i="2"/>
  <c r="F87" i="2"/>
  <c r="H87" i="2"/>
  <c r="B88" i="2"/>
  <c r="F88" i="2"/>
  <c r="H88" i="2"/>
  <c r="B89" i="2"/>
  <c r="F89" i="2"/>
  <c r="H89" i="2"/>
  <c r="B90" i="2"/>
  <c r="F90" i="2"/>
  <c r="H90" i="2"/>
  <c r="B91" i="2"/>
  <c r="F91" i="2"/>
  <c r="H91" i="2"/>
  <c r="B92" i="2"/>
  <c r="F92" i="2"/>
  <c r="H92" i="2"/>
  <c r="B93" i="2"/>
  <c r="F93" i="2"/>
  <c r="H93" i="2"/>
  <c r="B94" i="2"/>
  <c r="F94" i="2"/>
  <c r="H94" i="2"/>
  <c r="B95" i="2"/>
  <c r="F95" i="2"/>
  <c r="H95" i="2"/>
  <c r="B96" i="2"/>
  <c r="F96" i="2"/>
  <c r="H96" i="2"/>
  <c r="B97" i="2"/>
  <c r="F97" i="2"/>
  <c r="H97" i="2"/>
  <c r="B98" i="2"/>
  <c r="F98" i="2"/>
  <c r="H98" i="2"/>
  <c r="B99" i="2"/>
  <c r="F99" i="2"/>
  <c r="H99" i="2"/>
  <c r="B100" i="2"/>
  <c r="F100" i="2"/>
  <c r="H100" i="2"/>
  <c r="B101" i="2"/>
  <c r="F101" i="2"/>
  <c r="H101" i="2"/>
  <c r="B102" i="2"/>
  <c r="F102" i="2"/>
  <c r="H102" i="2"/>
  <c r="B103" i="2"/>
  <c r="F103" i="2"/>
  <c r="H103" i="2"/>
  <c r="B104" i="2"/>
  <c r="F104" i="2"/>
  <c r="H104" i="2"/>
  <c r="B105" i="2"/>
  <c r="F105" i="2"/>
  <c r="H105" i="2"/>
  <c r="B106" i="2"/>
  <c r="F106" i="2"/>
  <c r="H106" i="2"/>
  <c r="B107" i="2"/>
  <c r="F107" i="2"/>
  <c r="H107" i="2"/>
  <c r="B108" i="2"/>
  <c r="F108" i="2"/>
  <c r="H108" i="2"/>
  <c r="B109" i="2"/>
  <c r="F109" i="2"/>
  <c r="H109" i="2"/>
  <c r="B110" i="2"/>
  <c r="F110" i="2"/>
  <c r="H110" i="2"/>
  <c r="B111" i="2"/>
  <c r="F111" i="2"/>
  <c r="H111" i="2"/>
  <c r="B112" i="2"/>
  <c r="F112" i="2"/>
  <c r="H112" i="2"/>
  <c r="B113" i="2"/>
  <c r="F113" i="2"/>
  <c r="H113" i="2"/>
  <c r="B114" i="2"/>
  <c r="F114" i="2"/>
  <c r="H114" i="2"/>
  <c r="B115" i="2"/>
  <c r="F115" i="2"/>
  <c r="H115" i="2"/>
  <c r="B116" i="2"/>
  <c r="F116" i="2"/>
  <c r="H116" i="2"/>
  <c r="B117" i="2"/>
  <c r="F117" i="2"/>
  <c r="H117" i="2"/>
  <c r="B118" i="2"/>
  <c r="F118" i="2"/>
  <c r="H118" i="2"/>
  <c r="B119" i="2"/>
  <c r="F119" i="2"/>
  <c r="H119" i="2"/>
  <c r="B120" i="2"/>
  <c r="F120" i="2"/>
  <c r="H120" i="2"/>
  <c r="B121" i="2"/>
  <c r="F121" i="2"/>
  <c r="H121" i="2"/>
  <c r="B122" i="2"/>
  <c r="F122" i="2"/>
  <c r="H122" i="2"/>
  <c r="B123" i="2"/>
  <c r="F123" i="2"/>
  <c r="H123" i="2"/>
  <c r="B124" i="2"/>
  <c r="F124" i="2"/>
  <c r="H124" i="2"/>
  <c r="B125" i="2"/>
  <c r="F125" i="2"/>
  <c r="H125" i="2"/>
  <c r="B126" i="2"/>
  <c r="F126" i="2"/>
  <c r="H126" i="2"/>
  <c r="B127" i="2"/>
  <c r="F127" i="2"/>
  <c r="H127" i="2"/>
  <c r="B128" i="2"/>
  <c r="F128" i="2"/>
  <c r="H128" i="2"/>
  <c r="B129" i="2"/>
  <c r="F129" i="2"/>
  <c r="H129" i="2"/>
  <c r="B130" i="2"/>
  <c r="F130" i="2"/>
  <c r="H130" i="2"/>
  <c r="B131" i="2"/>
  <c r="F131" i="2"/>
  <c r="H131" i="2"/>
  <c r="B132" i="2"/>
  <c r="F132" i="2"/>
  <c r="H132" i="2"/>
  <c r="B133" i="2"/>
  <c r="F133" i="2"/>
  <c r="H133" i="2"/>
  <c r="B134" i="2"/>
  <c r="F134" i="2"/>
  <c r="H134" i="2"/>
  <c r="B135" i="2"/>
  <c r="F135" i="2"/>
  <c r="H135" i="2"/>
  <c r="B136" i="2"/>
  <c r="F136" i="2"/>
  <c r="H136" i="2"/>
  <c r="B137" i="2"/>
  <c r="F137" i="2"/>
  <c r="H137" i="2"/>
  <c r="B138" i="2"/>
  <c r="F138" i="2"/>
  <c r="H138" i="2"/>
  <c r="B139" i="2"/>
  <c r="F139" i="2"/>
  <c r="H139" i="2"/>
  <c r="B140" i="2"/>
  <c r="F140" i="2"/>
  <c r="H140" i="2"/>
  <c r="B141" i="2"/>
  <c r="F141" i="2"/>
  <c r="H141" i="2"/>
  <c r="B142" i="2"/>
  <c r="F142" i="2"/>
  <c r="H142" i="2"/>
  <c r="B143" i="2"/>
  <c r="F143" i="2"/>
  <c r="H143" i="2"/>
  <c r="B144" i="2"/>
  <c r="F144" i="2"/>
  <c r="H144" i="2"/>
  <c r="B145" i="2"/>
  <c r="F145" i="2"/>
  <c r="H145" i="2"/>
  <c r="B146" i="2"/>
  <c r="F146" i="2"/>
  <c r="H146" i="2"/>
  <c r="B147" i="2"/>
  <c r="F147" i="2"/>
  <c r="H147" i="2"/>
  <c r="B148" i="2"/>
  <c r="F148" i="2"/>
  <c r="H148" i="2"/>
  <c r="B149" i="2"/>
  <c r="F149" i="2"/>
  <c r="H149" i="2"/>
  <c r="B150" i="2"/>
  <c r="F150" i="2"/>
  <c r="H150" i="2"/>
  <c r="B151" i="2"/>
  <c r="F151" i="2"/>
  <c r="H151" i="2"/>
  <c r="B152" i="2"/>
  <c r="F152" i="2"/>
  <c r="H152" i="2"/>
  <c r="B153" i="2"/>
  <c r="F153" i="2"/>
  <c r="H153" i="2"/>
  <c r="B154" i="2"/>
  <c r="F154" i="2"/>
  <c r="H154" i="2"/>
  <c r="B155" i="2"/>
  <c r="F155" i="2"/>
  <c r="H155" i="2"/>
  <c r="B156" i="2"/>
  <c r="F156" i="2"/>
  <c r="H156" i="2"/>
  <c r="B157" i="2"/>
  <c r="F157" i="2"/>
  <c r="H157" i="2"/>
  <c r="B158" i="2"/>
  <c r="F158" i="2"/>
  <c r="H158" i="2"/>
  <c r="B159" i="2"/>
  <c r="F159" i="2"/>
  <c r="H159" i="2"/>
  <c r="B160" i="2"/>
  <c r="F160" i="2"/>
  <c r="H160" i="2"/>
  <c r="B161" i="2"/>
  <c r="F161" i="2"/>
  <c r="H161" i="2"/>
  <c r="B162" i="2"/>
  <c r="F162" i="2"/>
  <c r="H162" i="2"/>
  <c r="B163" i="2"/>
  <c r="F163" i="2"/>
  <c r="H163" i="2"/>
  <c r="B164" i="2"/>
  <c r="F164" i="2"/>
  <c r="H164" i="2"/>
  <c r="B165" i="2"/>
  <c r="F165" i="2"/>
  <c r="H165" i="2"/>
  <c r="B166" i="2"/>
  <c r="F166" i="2"/>
  <c r="H166" i="2"/>
  <c r="B167" i="2"/>
  <c r="F167" i="2"/>
  <c r="H167" i="2"/>
  <c r="B168" i="2"/>
  <c r="F168" i="2"/>
  <c r="H168" i="2"/>
  <c r="B169" i="2"/>
  <c r="F169" i="2"/>
  <c r="H169" i="2"/>
  <c r="B170" i="2"/>
  <c r="F170" i="2"/>
  <c r="H170" i="2"/>
  <c r="B171" i="2"/>
  <c r="F171" i="2"/>
  <c r="H171" i="2"/>
  <c r="B172" i="2"/>
  <c r="F172" i="2"/>
  <c r="H172" i="2"/>
  <c r="B173" i="2"/>
  <c r="F173" i="2"/>
  <c r="H173" i="2"/>
  <c r="B174" i="2"/>
  <c r="F174" i="2"/>
  <c r="H174" i="2"/>
  <c r="B175" i="2"/>
  <c r="F175" i="2"/>
  <c r="H175" i="2"/>
  <c r="B176" i="2"/>
  <c r="F176" i="2"/>
  <c r="H176" i="2"/>
  <c r="B177" i="2"/>
  <c r="F177" i="2"/>
  <c r="H177" i="2"/>
  <c r="B178" i="2"/>
  <c r="F178" i="2"/>
  <c r="H178" i="2"/>
  <c r="B179" i="2"/>
  <c r="F179" i="2"/>
  <c r="H179" i="2"/>
  <c r="B180" i="2"/>
  <c r="F180" i="2"/>
  <c r="H180" i="2"/>
  <c r="B181" i="2"/>
  <c r="F181" i="2"/>
  <c r="H181" i="2"/>
  <c r="B182" i="2"/>
  <c r="F182" i="2"/>
  <c r="H182" i="2"/>
  <c r="B183" i="2"/>
  <c r="F183" i="2"/>
  <c r="H183" i="2"/>
  <c r="B184" i="2"/>
  <c r="F184" i="2"/>
  <c r="H184" i="2"/>
  <c r="B185" i="2"/>
  <c r="F185" i="2"/>
  <c r="H185" i="2"/>
  <c r="B186" i="2"/>
  <c r="F186" i="2"/>
  <c r="H186" i="2"/>
  <c r="B187" i="2"/>
  <c r="F187" i="2"/>
  <c r="H187" i="2"/>
  <c r="B188" i="2"/>
  <c r="F188" i="2"/>
  <c r="H188" i="2"/>
  <c r="B189" i="2"/>
  <c r="F189" i="2"/>
  <c r="H189" i="2"/>
  <c r="B190" i="2"/>
  <c r="F190" i="2"/>
  <c r="H190" i="2"/>
  <c r="B191" i="2"/>
  <c r="F191" i="2"/>
  <c r="H191" i="2"/>
  <c r="B192" i="2"/>
  <c r="F192" i="2"/>
  <c r="H192" i="2"/>
  <c r="B193" i="2"/>
  <c r="F193" i="2"/>
  <c r="H193" i="2"/>
  <c r="B194" i="2"/>
  <c r="F194" i="2"/>
  <c r="H194" i="2"/>
  <c r="B195" i="2"/>
  <c r="F195" i="2"/>
  <c r="H195" i="2"/>
  <c r="B196" i="2"/>
  <c r="F196" i="2"/>
  <c r="H196" i="2"/>
  <c r="B197" i="2"/>
  <c r="F197" i="2"/>
  <c r="H197" i="2"/>
  <c r="B198" i="2"/>
  <c r="F198" i="2"/>
  <c r="H198" i="2"/>
  <c r="B199" i="2"/>
  <c r="F199" i="2"/>
  <c r="H199" i="2"/>
  <c r="B200" i="2"/>
  <c r="F200" i="2"/>
  <c r="H200" i="2"/>
  <c r="B201" i="2"/>
  <c r="F201" i="2"/>
  <c r="H201" i="2"/>
  <c r="B202" i="2"/>
  <c r="F202" i="2"/>
  <c r="H202" i="2"/>
  <c r="B203" i="2"/>
  <c r="F203" i="2"/>
  <c r="H203" i="2"/>
  <c r="B204" i="2"/>
  <c r="F204" i="2"/>
  <c r="H204" i="2"/>
  <c r="B205" i="2"/>
  <c r="F205" i="2"/>
  <c r="H205" i="2"/>
  <c r="B206" i="2"/>
  <c r="F206" i="2"/>
  <c r="H206" i="2"/>
  <c r="B207" i="2"/>
  <c r="F207" i="2"/>
  <c r="H207" i="2"/>
  <c r="B208" i="2"/>
  <c r="F208" i="2"/>
  <c r="H208" i="2"/>
  <c r="B209" i="2"/>
  <c r="F209" i="2"/>
  <c r="H209" i="2"/>
  <c r="B210" i="2"/>
  <c r="F210" i="2"/>
  <c r="H210" i="2"/>
  <c r="B211" i="2"/>
  <c r="F211" i="2"/>
  <c r="H211" i="2"/>
  <c r="B212" i="2"/>
  <c r="F212" i="2"/>
  <c r="H212" i="2"/>
  <c r="B213" i="2"/>
  <c r="F213" i="2"/>
  <c r="H213" i="2"/>
  <c r="B214" i="2"/>
  <c r="F214" i="2"/>
  <c r="H214" i="2"/>
  <c r="B215" i="2"/>
  <c r="F215" i="2"/>
  <c r="H215" i="2"/>
  <c r="B216" i="2"/>
  <c r="F216" i="2"/>
  <c r="H216" i="2"/>
  <c r="B217" i="2"/>
  <c r="F217" i="2"/>
  <c r="H217" i="2"/>
  <c r="B218" i="2"/>
  <c r="F218" i="2"/>
  <c r="H218" i="2"/>
  <c r="B219" i="2"/>
  <c r="F219" i="2"/>
  <c r="H219" i="2"/>
  <c r="B220" i="2"/>
  <c r="F220" i="2"/>
  <c r="H220" i="2"/>
  <c r="B221" i="2"/>
  <c r="F221" i="2"/>
  <c r="H221" i="2"/>
  <c r="B222" i="2"/>
  <c r="F222" i="2"/>
  <c r="H222" i="2"/>
  <c r="B223" i="2"/>
  <c r="F223" i="2"/>
  <c r="H223" i="2"/>
  <c r="B224" i="2"/>
  <c r="F224" i="2"/>
  <c r="H224" i="2"/>
  <c r="B225" i="2"/>
  <c r="F225" i="2"/>
  <c r="H225" i="2"/>
  <c r="B226" i="2"/>
  <c r="F226" i="2"/>
  <c r="H226" i="2"/>
  <c r="B227" i="2"/>
  <c r="F227" i="2"/>
  <c r="H227" i="2"/>
  <c r="B228" i="2"/>
  <c r="F228" i="2"/>
  <c r="H228" i="2"/>
  <c r="B229" i="2"/>
  <c r="F229" i="2"/>
  <c r="H229" i="2"/>
  <c r="B230" i="2"/>
  <c r="F230" i="2"/>
  <c r="H230" i="2"/>
  <c r="B231" i="2"/>
  <c r="F231" i="2"/>
  <c r="H231" i="2"/>
  <c r="B232" i="2"/>
  <c r="F232" i="2"/>
  <c r="H232" i="2"/>
  <c r="B233" i="2"/>
  <c r="F233" i="2"/>
  <c r="H233" i="2"/>
  <c r="B234" i="2"/>
  <c r="F234" i="2"/>
  <c r="H234" i="2"/>
  <c r="B235" i="2"/>
  <c r="F235" i="2"/>
  <c r="H235" i="2"/>
  <c r="B236" i="2"/>
  <c r="F236" i="2"/>
  <c r="H236" i="2"/>
  <c r="B237" i="2"/>
  <c r="F237" i="2"/>
  <c r="H237" i="2"/>
  <c r="B238" i="2"/>
  <c r="F238" i="2"/>
  <c r="H238" i="2"/>
  <c r="B239" i="2"/>
  <c r="F239" i="2"/>
  <c r="H239" i="2"/>
  <c r="B240" i="2"/>
  <c r="F240" i="2"/>
  <c r="H240" i="2"/>
  <c r="B241" i="2"/>
  <c r="F241" i="2"/>
  <c r="H241" i="2"/>
  <c r="B242" i="2"/>
  <c r="F242" i="2"/>
  <c r="H242" i="2"/>
  <c r="B243" i="2"/>
  <c r="F243" i="2"/>
  <c r="H243" i="2"/>
  <c r="B244" i="2"/>
  <c r="F244" i="2"/>
  <c r="H244" i="2"/>
  <c r="B245" i="2"/>
  <c r="F245" i="2"/>
  <c r="H245" i="2"/>
  <c r="B246" i="2"/>
  <c r="F246" i="2"/>
  <c r="H246" i="2"/>
  <c r="B247" i="2"/>
  <c r="F247" i="2"/>
  <c r="H247" i="2"/>
  <c r="B248" i="2"/>
  <c r="F248" i="2"/>
  <c r="H248" i="2"/>
  <c r="B249" i="2"/>
  <c r="F249" i="2"/>
  <c r="H249" i="2"/>
  <c r="B250" i="2"/>
  <c r="F250" i="2"/>
  <c r="H250" i="2"/>
  <c r="B251" i="2"/>
  <c r="F251" i="2"/>
  <c r="H251" i="2"/>
  <c r="B252" i="2"/>
  <c r="F252" i="2"/>
  <c r="H252" i="2"/>
  <c r="B253" i="2"/>
  <c r="F253" i="2"/>
  <c r="H253" i="2"/>
  <c r="B254" i="2"/>
  <c r="F254" i="2"/>
  <c r="H254" i="2"/>
  <c r="B255" i="2"/>
  <c r="F255" i="2"/>
  <c r="H255" i="2"/>
  <c r="B256" i="2"/>
  <c r="F256" i="2"/>
  <c r="H256" i="2"/>
  <c r="B257" i="2"/>
  <c r="F257" i="2"/>
  <c r="H257" i="2"/>
  <c r="B258" i="2"/>
  <c r="F258" i="2"/>
  <c r="H258" i="2"/>
  <c r="B259" i="2"/>
  <c r="F259" i="2"/>
  <c r="H259" i="2"/>
  <c r="B260" i="2"/>
  <c r="F260" i="2"/>
  <c r="H260" i="2"/>
  <c r="B261" i="2"/>
  <c r="F261" i="2"/>
  <c r="H261" i="2"/>
  <c r="B262" i="2"/>
  <c r="F262" i="2"/>
  <c r="H262" i="2"/>
  <c r="B263" i="2"/>
  <c r="F263" i="2"/>
  <c r="H263" i="2"/>
  <c r="B264" i="2"/>
  <c r="F264" i="2"/>
  <c r="H264" i="2"/>
  <c r="B265" i="2"/>
  <c r="F265" i="2"/>
  <c r="H265" i="2"/>
  <c r="B266" i="2"/>
  <c r="F266" i="2"/>
  <c r="H266" i="2"/>
  <c r="B267" i="2"/>
  <c r="F267" i="2"/>
  <c r="H267" i="2"/>
  <c r="B268" i="2"/>
  <c r="F268" i="2"/>
  <c r="H268" i="2"/>
  <c r="B269" i="2"/>
  <c r="F269" i="2"/>
  <c r="H269" i="2"/>
  <c r="B270" i="2"/>
  <c r="F270" i="2"/>
  <c r="H270" i="2"/>
  <c r="B271" i="2"/>
  <c r="F271" i="2"/>
  <c r="H271" i="2"/>
  <c r="B272" i="2"/>
  <c r="F272" i="2"/>
  <c r="H272" i="2"/>
  <c r="B273" i="2"/>
  <c r="F273" i="2"/>
  <c r="H273" i="2"/>
  <c r="B274" i="2"/>
  <c r="F274" i="2"/>
  <c r="H274" i="2"/>
  <c r="B275" i="2"/>
  <c r="F275" i="2"/>
  <c r="H275" i="2"/>
  <c r="B276" i="2"/>
  <c r="F276" i="2"/>
  <c r="H276" i="2"/>
  <c r="B277" i="2"/>
  <c r="F277" i="2"/>
  <c r="H277" i="2"/>
  <c r="B278" i="2"/>
  <c r="F278" i="2"/>
  <c r="H278" i="2"/>
  <c r="B279" i="2"/>
  <c r="F279" i="2"/>
  <c r="H279" i="2"/>
  <c r="B280" i="2"/>
  <c r="F280" i="2"/>
  <c r="H280" i="2"/>
  <c r="B281" i="2"/>
  <c r="F281" i="2"/>
  <c r="H281" i="2"/>
  <c r="B282" i="2"/>
  <c r="F282" i="2"/>
  <c r="H282" i="2"/>
  <c r="B283" i="2"/>
  <c r="F283" i="2"/>
  <c r="H283" i="2"/>
  <c r="B284" i="2"/>
  <c r="F284" i="2"/>
  <c r="H284" i="2"/>
  <c r="B285" i="2"/>
  <c r="F285" i="2"/>
  <c r="H285" i="2"/>
  <c r="B286" i="2"/>
  <c r="F286" i="2"/>
  <c r="H286" i="2"/>
  <c r="B287" i="2"/>
  <c r="F287" i="2"/>
  <c r="H287" i="2"/>
  <c r="B288" i="2"/>
  <c r="F288" i="2"/>
  <c r="H288" i="2"/>
  <c r="B289" i="2"/>
  <c r="F289" i="2"/>
  <c r="H289" i="2"/>
  <c r="B290" i="2"/>
  <c r="F290" i="2"/>
  <c r="H290" i="2"/>
  <c r="B291" i="2"/>
  <c r="F291" i="2"/>
  <c r="H291" i="2"/>
  <c r="B292" i="2"/>
  <c r="F292" i="2"/>
  <c r="H292" i="2"/>
  <c r="B293" i="2"/>
  <c r="F293" i="2"/>
  <c r="H293" i="2"/>
  <c r="B294" i="2"/>
  <c r="F294" i="2"/>
  <c r="H294" i="2"/>
  <c r="C30" i="6" l="1"/>
  <c r="C33" i="6" s="1"/>
  <c r="C35" i="6" s="1"/>
  <c r="K56" i="8"/>
  <c r="L56" i="8" s="1"/>
  <c r="K57" i="8"/>
  <c r="L57" i="8" s="1"/>
  <c r="L55" i="8"/>
  <c r="L38" i="8"/>
  <c r="D27" i="8"/>
  <c r="C27" i="8"/>
  <c r="E27" i="8"/>
  <c r="E23" i="8"/>
  <c r="E54" i="8"/>
  <c r="K59" i="8" l="1"/>
  <c r="C37" i="6"/>
  <c r="C34" i="6"/>
  <c r="L59" i="8"/>
  <c r="F17" i="8" s="1"/>
  <c r="L39" i="8"/>
  <c r="E42" i="8" s="1"/>
  <c r="I19" i="6"/>
  <c r="J19" i="6"/>
  <c r="I18" i="6"/>
  <c r="J18" i="6"/>
  <c r="C38" i="6" l="1"/>
  <c r="C44" i="6" s="1"/>
  <c r="D44" i="6" s="1"/>
  <c r="C36" i="6"/>
  <c r="B17" i="8"/>
  <c r="E17" i="8"/>
  <c r="C42" i="8"/>
  <c r="D42" i="8"/>
</calcChain>
</file>

<file path=xl/comments1.xml><?xml version="1.0" encoding="utf-8"?>
<comments xmlns="http://schemas.openxmlformats.org/spreadsheetml/2006/main">
  <authors>
    <author>Krzysztof Szałucki</author>
  </authors>
  <commentList>
    <comment ref="B5" authorId="0" shapeId="0">
      <text>
        <r>
          <rPr>
            <b/>
            <sz val="10"/>
            <color indexed="81"/>
            <rFont val="Calibri"/>
            <family val="2"/>
            <charset val="238"/>
          </rPr>
          <t xml:space="preserve">  ©- Krzysztof Szałucki
  tel. +48 667994413
  krzysztof@szalucki.pl
  www.szalucki.pl</t>
        </r>
      </text>
    </comment>
  </commentList>
</comments>
</file>

<file path=xl/comments2.xml><?xml version="1.0" encoding="utf-8"?>
<comments xmlns="http://schemas.openxmlformats.org/spreadsheetml/2006/main">
  <authors>
    <author>Krzysztof Szalucki (GES PL)</author>
  </authors>
  <commentList>
    <comment ref="B4" authorId="0" shapeId="0">
      <text>
        <r>
          <rPr>
            <b/>
            <sz val="9"/>
            <color indexed="81"/>
            <rFont val="Calibri"/>
            <family val="2"/>
            <charset val="238"/>
            <scheme val="minor"/>
          </rPr>
          <t>©- Krzysztof Szałucki
  tel. +48 667994413
  krzysztof@szalucki.pl
  www.szalucki.pl</t>
        </r>
      </text>
    </comment>
  </commentList>
</comments>
</file>

<file path=xl/sharedStrings.xml><?xml version="1.0" encoding="utf-8"?>
<sst xmlns="http://schemas.openxmlformats.org/spreadsheetml/2006/main" count="200" uniqueCount="139">
  <si>
    <t xml:space="preserve">  bar, abs.</t>
  </si>
  <si>
    <t>bar, abs.</t>
  </si>
  <si>
    <t>kJ/kg</t>
  </si>
  <si>
    <r>
      <t>kg/m</t>
    </r>
    <r>
      <rPr>
        <b/>
        <vertAlign val="superscript"/>
        <sz val="11"/>
        <color indexed="12"/>
        <rFont val="Arial"/>
        <family val="2"/>
      </rPr>
      <t>3</t>
    </r>
  </si>
  <si>
    <t xml:space="preserve">  kg/h</t>
  </si>
  <si>
    <t xml:space="preserve">  kJ/kg</t>
  </si>
  <si>
    <t>ciśnienie                                  p</t>
  </si>
  <si>
    <t>ciepło parowania                    r</t>
  </si>
  <si>
    <t>objętość właściwa pary nasyconej suchej</t>
  </si>
  <si>
    <t>gęstość pary nasyconej suchej</t>
  </si>
  <si>
    <t>entalpia wody wrzącej                   h'</t>
  </si>
  <si>
    <t>entalpia pary nasyconej suchej              h''</t>
  </si>
  <si>
    <t>gęstość wody wrzącej</t>
  </si>
  <si>
    <r>
      <t>m</t>
    </r>
    <r>
      <rPr>
        <b/>
        <vertAlign val="superscript"/>
        <sz val="11"/>
        <color indexed="12"/>
        <rFont val="Arial"/>
        <family val="2"/>
      </rPr>
      <t>3</t>
    </r>
    <r>
      <rPr>
        <b/>
        <sz val="11"/>
        <color indexed="12"/>
        <rFont val="Arial"/>
        <family val="2"/>
      </rPr>
      <t>/kg</t>
    </r>
  </si>
  <si>
    <t>objętość właściwa wody wrzącej</t>
  </si>
  <si>
    <t>temperatura nasycenia</t>
  </si>
  <si>
    <t>°C</t>
  </si>
  <si>
    <t>Wydajność kotła parowego</t>
  </si>
  <si>
    <t>Ciśnienie robocze w kotle parowym</t>
  </si>
  <si>
    <t>Sprawność kotła parowego</t>
  </si>
  <si>
    <t xml:space="preserve">  %</t>
  </si>
  <si>
    <t xml:space="preserve">Wartość opałowa paliwa  </t>
  </si>
  <si>
    <t>Czas pracy kotła w ciągu roku</t>
  </si>
  <si>
    <t xml:space="preserve">  h</t>
  </si>
  <si>
    <t>Przewodność wody zasilającej</t>
  </si>
  <si>
    <t>Przewodność wody kotłowej - odsalanie ręczne</t>
  </si>
  <si>
    <t>Roczne oszczędności w paliwie</t>
  </si>
  <si>
    <t>Oszczędność ciepła</t>
  </si>
  <si>
    <t xml:space="preserve">  W</t>
  </si>
  <si>
    <t>Temperatura wody uzupełniającej</t>
  </si>
  <si>
    <t>Entalpia wody uzupełniającej</t>
  </si>
  <si>
    <t xml:space="preserve">Wartość zaoszczędzonego paliwa </t>
  </si>
  <si>
    <t>Wartość zaoszczędzonej wody</t>
  </si>
  <si>
    <t>Suma wartości zaoszczędzonego paliwa i  wody</t>
  </si>
  <si>
    <t>Różnica w koszcie inwestycji</t>
  </si>
  <si>
    <t>Przewodność wody kotłowej - odsalanie automat.</t>
  </si>
  <si>
    <t>Koszty inwestycji - odsalanie ręczne</t>
  </si>
  <si>
    <t>Koszty inwestycji - odsalanie automatyczne</t>
  </si>
  <si>
    <t>Cena paliwa</t>
  </si>
  <si>
    <t xml:space="preserve">  MJ/kg</t>
  </si>
  <si>
    <t>Graficzna prezentacja problemu przedstawiona jest na poniższym wykresie.</t>
  </si>
  <si>
    <t>Zmiany przewodności wody kotłowej przy zastosowaniu systemu odsalania ręcznego / automatycznego</t>
  </si>
  <si>
    <t>2 sek.</t>
  </si>
  <si>
    <t>3 sek.</t>
  </si>
  <si>
    <t>4 sek.</t>
  </si>
  <si>
    <t>5 sek.</t>
  </si>
  <si>
    <t xml:space="preserve">DN15-32 / 0-33% </t>
  </si>
  <si>
    <t xml:space="preserve">DN15-32 / 0-66% </t>
  </si>
  <si>
    <t>DN15-32 / 0-100%</t>
  </si>
  <si>
    <t xml:space="preserve">DN40-50 / 0-33% </t>
  </si>
  <si>
    <t>DN40-50 / 0-66%</t>
  </si>
  <si>
    <t>DN40-50 / 0-100%</t>
  </si>
  <si>
    <t>DN 40-50</t>
  </si>
  <si>
    <t>DN 20-25-32</t>
  </si>
  <si>
    <t>6 sek.</t>
  </si>
  <si>
    <t>Temperatura nasycenia w walczaku kotła parowego</t>
  </si>
  <si>
    <t>Entalpia wody wrzącej w walczaku kotłą parowego</t>
  </si>
  <si>
    <t xml:space="preserve">  zł/t</t>
  </si>
  <si>
    <t>Zmniejszenie strumienia odsolin</t>
  </si>
  <si>
    <t>Projekt</t>
  </si>
  <si>
    <t>Dane wejściowe</t>
  </si>
  <si>
    <t>Uzyskane oszczędności</t>
  </si>
  <si>
    <t xml:space="preserve">  t/a</t>
  </si>
  <si>
    <t xml:space="preserve">  zł/a</t>
  </si>
  <si>
    <t xml:space="preserve">  zł</t>
  </si>
  <si>
    <t>Czas zwrotu nakładów inwestycyjnych</t>
  </si>
  <si>
    <t>Zwrot nakładów inwestycyjnych</t>
  </si>
  <si>
    <t>Uwagi</t>
  </si>
  <si>
    <t xml:space="preserve">  zł/Nm3</t>
  </si>
  <si>
    <t>Wyznaczanie strumienia odsolin i odmulin odprowadzanego z kotła parowego</t>
  </si>
  <si>
    <t>Parametry robocze kotła</t>
  </si>
  <si>
    <t>min</t>
  </si>
  <si>
    <t>nom</t>
  </si>
  <si>
    <t>maks</t>
  </si>
  <si>
    <t>kg/h</t>
  </si>
  <si>
    <t>Ciśnienie robocze w kotle parowym  (&lt;= 45 bar, abs)</t>
  </si>
  <si>
    <t>Ciśnienie w rozprężaczu odsolin</t>
  </si>
  <si>
    <t>Wartość zadana przewodności wody kotłowej</t>
  </si>
  <si>
    <r>
      <rPr>
        <sz val="12"/>
        <color indexed="63"/>
        <rFont val="Calibri"/>
        <family val="2"/>
        <charset val="238"/>
      </rPr>
      <t>µ</t>
    </r>
    <r>
      <rPr>
        <sz val="12"/>
        <color indexed="63"/>
        <rFont val="Calibri"/>
        <family val="2"/>
        <charset val="238"/>
      </rPr>
      <t>S/cm</t>
    </r>
  </si>
  <si>
    <t>µS/cm</t>
  </si>
  <si>
    <t>Zalecany strumień odsolin i odmulin</t>
  </si>
  <si>
    <t>Strumień odsolin i odmulin odprowadzany z kotła</t>
  </si>
  <si>
    <t>Udział strumienia ODS/ODM w wydajności kotła</t>
  </si>
  <si>
    <t>%</t>
  </si>
  <si>
    <t>Parametry odsalania</t>
  </si>
  <si>
    <t>ODSOLINY</t>
  </si>
  <si>
    <t>Szacowany strumień odsolin odprowadzanych z kotła</t>
  </si>
  <si>
    <t>Średnica nominalna i zakres działania</t>
  </si>
  <si>
    <t>Strumień odsolin odprowadzanych przez zawór</t>
  </si>
  <si>
    <t>Parametry odmulania</t>
  </si>
  <si>
    <t>ODMULINY</t>
  </si>
  <si>
    <t>Zalecany strumień odmulin odprowadzanych z kotła</t>
  </si>
  <si>
    <t>Średnica nominalna</t>
  </si>
  <si>
    <t>Ilość zaworów odmulających na kotle</t>
  </si>
  <si>
    <t>Strumień odmulin odprowadzany przez zawór</t>
  </si>
  <si>
    <t>kg/s</t>
  </si>
  <si>
    <t>Czas otwarcia zaworu odmulającego</t>
  </si>
  <si>
    <t>sek.</t>
  </si>
  <si>
    <t>Zalecany czas pomiędzy kolejnym cyklami otwarcia zaworu</t>
  </si>
  <si>
    <t>min.</t>
  </si>
  <si>
    <t>Sprawdzenie wartości zadanej przewodności pod kątem innych parametrów wody kotłowej</t>
  </si>
  <si>
    <t>TAK</t>
  </si>
  <si>
    <t>NIE</t>
  </si>
  <si>
    <t>Alkaliczność M</t>
  </si>
  <si>
    <t>Wartość dopuszczalna alakliczności wody kotłowej</t>
  </si>
  <si>
    <t>mmol/l</t>
  </si>
  <si>
    <t>Alkaliczność wody zasilającej</t>
  </si>
  <si>
    <t>Wymagany udział strumień odsolin/odmulin</t>
  </si>
  <si>
    <t>Wymagana wartość zadana przewodności wody kotłowej musi być niższa niż</t>
  </si>
  <si>
    <t>Krzemionka SiO2</t>
  </si>
  <si>
    <t>Wartość dopuszczalna krzemionki w wodzie kotłowej</t>
  </si>
  <si>
    <t>mg/l</t>
  </si>
  <si>
    <t>Zawartość krzemionki w wodzie zasilającej</t>
  </si>
  <si>
    <t>Wymagany strumień odsolin/odmulin</t>
  </si>
  <si>
    <t>Chlorki Cl</t>
  </si>
  <si>
    <t>Wartość dopuszczalna chlorków w wodzie kotłowej</t>
  </si>
  <si>
    <t>Zawartość chlorków w wodzie zasilającej</t>
  </si>
  <si>
    <t>Obliczenia:</t>
  </si>
  <si>
    <t>© - Krzysztof Szałucki 2018 - Systemy Pary i Kondensatu</t>
  </si>
  <si>
    <t>Zawór odsalający GESTRA typu</t>
  </si>
  <si>
    <t>Zawór odmulający GESTRA typu</t>
  </si>
  <si>
    <t xml:space="preserve">  mS/cm</t>
  </si>
  <si>
    <r>
      <t xml:space="preserve">  </t>
    </r>
    <r>
      <rPr>
        <vertAlign val="superscript"/>
        <sz val="11"/>
        <color theme="1" tint="0.249977111117893"/>
        <rFont val="Calibri"/>
        <family val="2"/>
        <charset val="238"/>
        <scheme val="minor"/>
      </rPr>
      <t>o</t>
    </r>
    <r>
      <rPr>
        <sz val="11"/>
        <color theme="1" tint="0.249977111117893"/>
        <rFont val="Calibri"/>
        <family val="2"/>
        <charset val="238"/>
        <scheme val="minor"/>
      </rPr>
      <t>C</t>
    </r>
  </si>
  <si>
    <r>
      <t xml:space="preserve">  MJ/m</t>
    </r>
    <r>
      <rPr>
        <vertAlign val="superscript"/>
        <sz val="10"/>
        <color theme="1" tint="0.249977111117893"/>
        <rFont val="Calibri"/>
        <family val="2"/>
        <charset val="238"/>
        <scheme val="minor"/>
      </rPr>
      <t>3</t>
    </r>
  </si>
  <si>
    <r>
      <t xml:space="preserve">  Nm</t>
    </r>
    <r>
      <rPr>
        <vertAlign val="superscript"/>
        <sz val="10"/>
        <color theme="1" tint="0.249977111117893"/>
        <rFont val="Calibri"/>
        <family val="2"/>
        <charset val="238"/>
        <scheme val="minor"/>
      </rPr>
      <t>3</t>
    </r>
    <r>
      <rPr>
        <sz val="10"/>
        <color theme="1" tint="0.249977111117893"/>
        <rFont val="Calibri"/>
        <family val="2"/>
        <charset val="238"/>
        <scheme val="minor"/>
      </rPr>
      <t>/a</t>
    </r>
  </si>
  <si>
    <r>
      <t>Koszt pozyskania i uzdatnienia m</t>
    </r>
    <r>
      <rPr>
        <vertAlign val="superscript"/>
        <sz val="12"/>
        <color theme="1" tint="0.249977111117893"/>
        <rFont val="Calibri"/>
        <family val="2"/>
        <charset val="238"/>
        <scheme val="minor"/>
      </rPr>
      <t>3</t>
    </r>
    <r>
      <rPr>
        <sz val="12"/>
        <color theme="1" tint="0.249977111117893"/>
        <rFont val="Calibri"/>
        <family val="2"/>
        <charset val="238"/>
        <scheme val="minor"/>
      </rPr>
      <t xml:space="preserve"> wody</t>
    </r>
  </si>
  <si>
    <r>
      <t xml:space="preserve">  zł/m</t>
    </r>
    <r>
      <rPr>
        <vertAlign val="superscript"/>
        <sz val="11"/>
        <color theme="1" tint="0.249977111117893"/>
        <rFont val="Calibri"/>
        <family val="2"/>
        <charset val="238"/>
        <scheme val="minor"/>
      </rPr>
      <t>3</t>
    </r>
  </si>
  <si>
    <r>
      <t xml:space="preserve">  m</t>
    </r>
    <r>
      <rPr>
        <vertAlign val="superscript"/>
        <sz val="12"/>
        <color theme="1" tint="0.249977111117893"/>
        <rFont val="Calibri"/>
        <family val="2"/>
        <charset val="238"/>
        <scheme val="minor"/>
      </rPr>
      <t>3</t>
    </r>
    <r>
      <rPr>
        <sz val="12"/>
        <color theme="1" tint="0.249977111117893"/>
        <rFont val="Calibri"/>
        <family val="2"/>
        <charset val="238"/>
        <scheme val="minor"/>
      </rPr>
      <t>/a</t>
    </r>
  </si>
  <si>
    <t>W powyższej kalkulacji wykorzystuje się założenie, że przy zastosowaniu systemu odsalania automatycznego, podczas różnych stanów ruchowych</t>
  </si>
  <si>
    <t xml:space="preserve">kotła parowego, uzyskuje się dużo mniejsze wahania przewodności wody kotłowej, niż w przypadku zastosowania systemu odsalania ręcznego. </t>
  </si>
  <si>
    <t>z ręczną (mniejsze wartości) lub automatyczną (większe wartości) kompensacją temperatury.</t>
  </si>
  <si>
    <t xml:space="preserve">Przeciętnie wahania te ulegają zmniejszeniu o ok. 500 do 1000 µS/cm zależnie od zastosowanego systemu automatycznego odsalania </t>
  </si>
  <si>
    <t>Strumień odsolin - odsalanie ręczne</t>
  </si>
  <si>
    <t>Strumień odsolin - odsalanie automatyczne</t>
  </si>
  <si>
    <t>Roczne oszczędności w strumieniu odsolin (wody odpadowej)</t>
  </si>
  <si>
    <t xml:space="preserve">W związku z powyższym, przy zastosowaniu systemu automatycznego odsalania, możliwe jest przyjęcie wartości nastawy przewodności </t>
  </si>
  <si>
    <t>dużo bliższej progowej wartości dopuszczalnej przewodności wody kotłowej, niż dla systemu z ręczną kompensacją temperatury.</t>
  </si>
  <si>
    <t xml:space="preserve">Obliczenia ekonomiczne oszczędności zawiązanych 
z zastosowaniem automatycznego systemu odsalania </t>
  </si>
  <si>
    <t>ver_1-2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</si>
</sst>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0"/>
    <numFmt numFmtId="166" formatCode="0.000"/>
  </numFmts>
  <fonts count="34" x14ac:knownFonts="1">
    <font>
      <sz val="10"/>
      <name val="Arial"/>
    </font>
    <font>
      <b/>
      <sz val="11"/>
      <name val="Arial"/>
      <family val="2"/>
    </font>
    <font>
      <b/>
      <sz val="11"/>
      <color indexed="12"/>
      <name val="Arial"/>
      <family val="2"/>
    </font>
    <font>
      <b/>
      <vertAlign val="superscript"/>
      <sz val="11"/>
      <color indexed="12"/>
      <name val="Arial"/>
      <family val="2"/>
    </font>
    <font>
      <b/>
      <sz val="11"/>
      <color indexed="10"/>
      <name val="Arial"/>
      <family val="2"/>
    </font>
    <font>
      <b/>
      <sz val="11"/>
      <name val="Arial"/>
      <family val="2"/>
      <charset val="238"/>
    </font>
    <font>
      <b/>
      <sz val="11"/>
      <color indexed="12"/>
      <name val="Arial"/>
      <family val="2"/>
      <charset val="238"/>
    </font>
    <font>
      <sz val="8"/>
      <name val="Arial"/>
    </font>
    <font>
      <u/>
      <sz val="10"/>
      <color indexed="12"/>
      <name val="Arial"/>
    </font>
    <font>
      <sz val="12"/>
      <color theme="1" tint="0.249977111117893"/>
      <name val="Calibri"/>
      <family val="2"/>
      <charset val="238"/>
      <scheme val="minor"/>
    </font>
    <font>
      <b/>
      <sz val="18"/>
      <color theme="1" tint="0.249977111117893"/>
      <name val="Calibri"/>
      <family val="2"/>
      <charset val="238"/>
      <scheme val="minor"/>
    </font>
    <font>
      <b/>
      <sz val="10"/>
      <color theme="1" tint="0.249977111117893"/>
      <name val="Verdana"/>
      <family val="2"/>
    </font>
    <font>
      <b/>
      <sz val="12"/>
      <color theme="1" tint="0.249977111117893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63"/>
      <name val="Calibri"/>
      <family val="2"/>
      <charset val="238"/>
    </font>
    <font>
      <u/>
      <sz val="12"/>
      <color theme="1" tint="0.249977111117893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sz val="12"/>
      <color indexed="3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0"/>
      <name val="Verdana"/>
      <family val="2"/>
    </font>
    <font>
      <sz val="10"/>
      <color theme="1" tint="0.249977111117893"/>
      <name val="Arial"/>
      <family val="2"/>
      <charset val="238"/>
    </font>
    <font>
      <b/>
      <sz val="10"/>
      <color indexed="81"/>
      <name val="Calibri"/>
      <family val="2"/>
      <charset val="238"/>
    </font>
    <font>
      <sz val="10"/>
      <color theme="1" tint="0.249977111117893"/>
      <name val="Calibri"/>
      <family val="2"/>
      <charset val="238"/>
      <scheme val="minor"/>
    </font>
    <font>
      <sz val="18"/>
      <color theme="1" tint="0.249977111117893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vertAlign val="superscript"/>
      <sz val="11"/>
      <color theme="1" tint="0.249977111117893"/>
      <name val="Calibri"/>
      <family val="2"/>
      <charset val="238"/>
      <scheme val="minor"/>
    </font>
    <font>
      <sz val="14"/>
      <color theme="1" tint="0.249977111117893"/>
      <name val="Calibri"/>
      <family val="2"/>
      <charset val="238"/>
      <scheme val="minor"/>
    </font>
    <font>
      <vertAlign val="superscript"/>
      <sz val="10"/>
      <color theme="1" tint="0.249977111117893"/>
      <name val="Calibri"/>
      <family val="2"/>
      <charset val="238"/>
      <scheme val="minor"/>
    </font>
    <font>
      <vertAlign val="superscript"/>
      <sz val="12"/>
      <color theme="1" tint="0.249977111117893"/>
      <name val="Calibri"/>
      <family val="2"/>
      <charset val="238"/>
      <scheme val="minor"/>
    </font>
    <font>
      <sz val="9"/>
      <color theme="1" tint="0.249977111117893"/>
      <name val="Calibri"/>
      <family val="2"/>
      <charset val="238"/>
      <scheme val="minor"/>
    </font>
    <font>
      <b/>
      <sz val="9"/>
      <color indexed="81"/>
      <name val="Calibri"/>
      <family val="2"/>
      <charset val="238"/>
      <scheme val="minor"/>
    </font>
    <font>
      <sz val="8"/>
      <color theme="1" tint="0.249977111117893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8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97">
    <xf numFmtId="0" fontId="0" fillId="0" borderId="0" xfId="0"/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2" fillId="2" borderId="5" xfId="0" applyFont="1" applyFill="1" applyBorder="1" applyAlignment="1" applyProtection="1">
      <alignment horizontal="center"/>
      <protection hidden="1"/>
    </xf>
    <xf numFmtId="0" fontId="2" fillId="2" borderId="3" xfId="0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0" fontId="2" fillId="2" borderId="6" xfId="0" applyFont="1" applyFill="1" applyBorder="1" applyAlignment="1" applyProtection="1">
      <alignment horizontal="center"/>
      <protection hidden="1"/>
    </xf>
    <xf numFmtId="0" fontId="1" fillId="2" borderId="7" xfId="0" applyFont="1" applyFill="1" applyBorder="1" applyAlignment="1" applyProtection="1">
      <alignment horizontal="center"/>
      <protection hidden="1"/>
    </xf>
    <xf numFmtId="2" fontId="1" fillId="2" borderId="8" xfId="0" applyNumberFormat="1" applyFont="1" applyFill="1" applyBorder="1" applyAlignment="1" applyProtection="1">
      <alignment horizontal="center"/>
      <protection hidden="1"/>
    </xf>
    <xf numFmtId="0" fontId="1" fillId="2" borderId="0" xfId="0" applyFont="1" applyFill="1" applyBorder="1" applyAlignment="1" applyProtection="1">
      <alignment horizontal="center"/>
      <protection hidden="1"/>
    </xf>
    <xf numFmtId="164" fontId="1" fillId="2" borderId="0" xfId="0" applyNumberFormat="1" applyFont="1" applyFill="1" applyBorder="1" applyAlignment="1" applyProtection="1">
      <alignment horizontal="center"/>
      <protection hidden="1"/>
    </xf>
    <xf numFmtId="164" fontId="1" fillId="2" borderId="8" xfId="0" applyNumberFormat="1" applyFont="1" applyFill="1" applyBorder="1" applyAlignment="1" applyProtection="1">
      <alignment horizontal="center"/>
      <protection hidden="1"/>
    </xf>
    <xf numFmtId="0" fontId="1" fillId="2" borderId="8" xfId="0" applyFont="1" applyFill="1" applyBorder="1" applyProtection="1">
      <protection hidden="1"/>
    </xf>
    <xf numFmtId="164" fontId="1" fillId="2" borderId="7" xfId="0" applyNumberFormat="1" applyFont="1" applyFill="1" applyBorder="1" applyProtection="1">
      <protection hidden="1"/>
    </xf>
    <xf numFmtId="0" fontId="1" fillId="2" borderId="8" xfId="0" applyFont="1" applyFill="1" applyBorder="1" applyAlignment="1" applyProtection="1">
      <alignment horizontal="center"/>
      <protection hidden="1"/>
    </xf>
    <xf numFmtId="2" fontId="1" fillId="2" borderId="7" xfId="0" applyNumberFormat="1" applyFont="1" applyFill="1" applyBorder="1" applyAlignment="1" applyProtection="1">
      <alignment horizontal="center"/>
      <protection hidden="1"/>
    </xf>
    <xf numFmtId="165" fontId="1" fillId="2" borderId="0" xfId="0" applyNumberFormat="1" applyFont="1" applyFill="1" applyBorder="1" applyAlignment="1" applyProtection="1">
      <alignment horizontal="center"/>
      <protection hidden="1"/>
    </xf>
    <xf numFmtId="164" fontId="1" fillId="2" borderId="7" xfId="0" applyNumberFormat="1" applyFont="1" applyFill="1" applyBorder="1" applyAlignment="1" applyProtection="1">
      <alignment horizontal="center"/>
      <protection hidden="1"/>
    </xf>
    <xf numFmtId="166" fontId="1" fillId="2" borderId="0" xfId="0" applyNumberFormat="1" applyFont="1" applyFill="1" applyBorder="1" applyAlignment="1" applyProtection="1">
      <alignment horizontal="center"/>
      <protection hidden="1"/>
    </xf>
    <xf numFmtId="2" fontId="1" fillId="2" borderId="0" xfId="0" applyNumberFormat="1" applyFont="1" applyFill="1" applyBorder="1" applyAlignment="1" applyProtection="1">
      <alignment horizontal="center"/>
      <protection hidden="1"/>
    </xf>
    <xf numFmtId="1" fontId="1" fillId="2" borderId="7" xfId="0" applyNumberFormat="1" applyFont="1" applyFill="1" applyBorder="1" applyAlignment="1" applyProtection="1">
      <alignment horizontal="center"/>
      <protection hidden="1"/>
    </xf>
    <xf numFmtId="0" fontId="1" fillId="2" borderId="5" xfId="0" applyFont="1" applyFill="1" applyBorder="1" applyAlignment="1" applyProtection="1">
      <alignment horizontal="center"/>
      <protection hidden="1"/>
    </xf>
    <xf numFmtId="2" fontId="1" fillId="2" borderId="6" xfId="0" applyNumberFormat="1" applyFont="1" applyFill="1" applyBorder="1" applyAlignment="1" applyProtection="1">
      <alignment horizontal="center"/>
      <protection hidden="1"/>
    </xf>
    <xf numFmtId="164" fontId="1" fillId="2" borderId="1" xfId="0" applyNumberFormat="1" applyFont="1" applyFill="1" applyBorder="1" applyAlignment="1" applyProtection="1">
      <alignment horizontal="center"/>
      <protection hidden="1"/>
    </xf>
    <xf numFmtId="164" fontId="1" fillId="2" borderId="6" xfId="0" applyNumberFormat="1" applyFont="1" applyFill="1" applyBorder="1" applyAlignment="1" applyProtection="1">
      <alignment horizontal="center"/>
      <protection hidden="1"/>
    </xf>
    <xf numFmtId="0" fontId="1" fillId="2" borderId="6" xfId="0" applyFont="1" applyFill="1" applyBorder="1" applyProtection="1">
      <protection hidden="1"/>
    </xf>
    <xf numFmtId="164" fontId="1" fillId="2" borderId="5" xfId="0" applyNumberFormat="1" applyFont="1" applyFill="1" applyBorder="1" applyProtection="1">
      <protection hidden="1"/>
    </xf>
    <xf numFmtId="0" fontId="4" fillId="2" borderId="9" xfId="0" applyFont="1" applyFill="1" applyBorder="1" applyAlignment="1" applyProtection="1">
      <alignment horizontal="center" vertical="center" wrapText="1"/>
      <protection hidden="1"/>
    </xf>
    <xf numFmtId="0" fontId="1" fillId="2" borderId="0" xfId="0" applyFont="1" applyFill="1" applyProtection="1">
      <protection hidden="1"/>
    </xf>
    <xf numFmtId="0" fontId="6" fillId="2" borderId="9" xfId="0" applyFont="1" applyFill="1" applyBorder="1" applyAlignment="1" applyProtection="1">
      <alignment horizontal="center"/>
      <protection hidden="1"/>
    </xf>
    <xf numFmtId="2" fontId="5" fillId="2" borderId="9" xfId="0" applyNumberFormat="1" applyFont="1" applyFill="1" applyBorder="1" applyAlignment="1" applyProtection="1">
      <alignment horizontal="right"/>
      <protection hidden="1"/>
    </xf>
    <xf numFmtId="2" fontId="5" fillId="2" borderId="8" xfId="0" applyNumberFormat="1" applyFont="1" applyFill="1" applyBorder="1" applyAlignment="1" applyProtection="1">
      <alignment horizontal="right"/>
      <protection hidden="1"/>
    </xf>
    <xf numFmtId="164" fontId="5" fillId="2" borderId="8" xfId="0" applyNumberFormat="1" applyFont="1" applyFill="1" applyBorder="1" applyAlignment="1" applyProtection="1">
      <alignment horizontal="right"/>
      <protection hidden="1"/>
    </xf>
    <xf numFmtId="0" fontId="5" fillId="2" borderId="8" xfId="0" applyFont="1" applyFill="1" applyBorder="1" applyAlignment="1" applyProtection="1">
      <alignment horizontal="right"/>
      <protection hidden="1"/>
    </xf>
    <xf numFmtId="164" fontId="5" fillId="2" borderId="6" xfId="0" applyNumberFormat="1" applyFont="1" applyFill="1" applyBorder="1" applyAlignment="1" applyProtection="1">
      <alignment horizontal="right"/>
      <protection hidden="1"/>
    </xf>
    <xf numFmtId="0" fontId="1" fillId="2" borderId="10" xfId="0" applyFont="1" applyFill="1" applyBorder="1" applyAlignment="1" applyProtection="1">
      <alignment horizontal="center"/>
      <protection hidden="1"/>
    </xf>
    <xf numFmtId="0" fontId="0" fillId="2" borderId="0" xfId="0" applyFill="1" applyProtection="1"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1" fillId="2" borderId="11" xfId="0" applyFont="1" applyFill="1" applyBorder="1" applyAlignment="1" applyProtection="1">
      <alignment horizontal="center"/>
      <protection hidden="1"/>
    </xf>
    <xf numFmtId="1" fontId="0" fillId="2" borderId="0" xfId="0" applyNumberFormat="1" applyFill="1" applyProtection="1">
      <protection hidden="1"/>
    </xf>
    <xf numFmtId="0" fontId="9" fillId="3" borderId="12" xfId="0" applyFont="1" applyFill="1" applyBorder="1" applyProtection="1">
      <protection hidden="1"/>
    </xf>
    <xf numFmtId="0" fontId="9" fillId="3" borderId="13" xfId="0" applyFont="1" applyFill="1" applyBorder="1" applyProtection="1">
      <protection hidden="1"/>
    </xf>
    <xf numFmtId="0" fontId="9" fillId="3" borderId="14" xfId="0" applyFont="1" applyFill="1" applyBorder="1" applyProtection="1">
      <protection hidden="1"/>
    </xf>
    <xf numFmtId="0" fontId="0" fillId="2" borderId="0" xfId="0" applyFill="1" applyProtection="1">
      <protection locked="0"/>
    </xf>
    <xf numFmtId="0" fontId="9" fillId="3" borderId="15" xfId="0" applyFont="1" applyFill="1" applyBorder="1" applyProtection="1">
      <protection hidden="1"/>
    </xf>
    <xf numFmtId="0" fontId="10" fillId="3" borderId="0" xfId="0" applyFont="1" applyFill="1" applyBorder="1" applyProtection="1">
      <protection hidden="1"/>
    </xf>
    <xf numFmtId="0" fontId="9" fillId="3" borderId="0" xfId="0" applyFont="1" applyFill="1" applyBorder="1" applyProtection="1">
      <protection hidden="1"/>
    </xf>
    <xf numFmtId="0" fontId="9" fillId="3" borderId="10" xfId="0" applyFont="1" applyFill="1" applyBorder="1" applyProtection="1">
      <protection hidden="1"/>
    </xf>
    <xf numFmtId="0" fontId="11" fillId="3" borderId="0" xfId="0" applyFont="1" applyFill="1" applyBorder="1" applyAlignment="1" applyProtection="1">
      <alignment vertical="center"/>
      <protection hidden="1"/>
    </xf>
    <xf numFmtId="0" fontId="9" fillId="3" borderId="0" xfId="0" applyFont="1" applyFill="1" applyBorder="1" applyAlignment="1" applyProtection="1">
      <alignment horizontal="center"/>
      <protection hidden="1"/>
    </xf>
    <xf numFmtId="0" fontId="12" fillId="3" borderId="0" xfId="0" applyFont="1" applyFill="1" applyBorder="1" applyAlignment="1" applyProtection="1">
      <alignment vertical="center"/>
      <protection hidden="1"/>
    </xf>
    <xf numFmtId="0" fontId="13" fillId="2" borderId="0" xfId="0" applyFont="1" applyFill="1" applyProtection="1">
      <protection locked="0"/>
    </xf>
    <xf numFmtId="0" fontId="13" fillId="2" borderId="0" xfId="0" applyFont="1" applyFill="1" applyProtection="1">
      <protection hidden="1"/>
    </xf>
    <xf numFmtId="1" fontId="13" fillId="2" borderId="0" xfId="0" applyNumberFormat="1" applyFont="1" applyFill="1" applyProtection="1">
      <protection hidden="1"/>
    </xf>
    <xf numFmtId="0" fontId="9" fillId="4" borderId="15" xfId="0" applyFont="1" applyFill="1" applyBorder="1" applyProtection="1">
      <protection hidden="1"/>
    </xf>
    <xf numFmtId="0" fontId="9" fillId="4" borderId="0" xfId="0" applyFont="1" applyFill="1" applyBorder="1" applyProtection="1">
      <protection hidden="1"/>
    </xf>
    <xf numFmtId="0" fontId="14" fillId="4" borderId="0" xfId="0" applyFont="1" applyFill="1" applyBorder="1" applyProtection="1">
      <protection hidden="1"/>
    </xf>
    <xf numFmtId="0" fontId="9" fillId="4" borderId="10" xfId="0" applyFont="1" applyFill="1" applyBorder="1" applyProtection="1">
      <protection hidden="1"/>
    </xf>
    <xf numFmtId="0" fontId="14" fillId="2" borderId="0" xfId="0" applyFont="1" applyFill="1" applyProtection="1">
      <protection locked="0"/>
    </xf>
    <xf numFmtId="0" fontId="14" fillId="2" borderId="0" xfId="0" applyFont="1" applyFill="1" applyProtection="1">
      <protection hidden="1"/>
    </xf>
    <xf numFmtId="0" fontId="13" fillId="4" borderId="0" xfId="0" applyFont="1" applyFill="1" applyBorder="1" applyProtection="1">
      <protection hidden="1"/>
    </xf>
    <xf numFmtId="0" fontId="13" fillId="3" borderId="12" xfId="0" applyFont="1" applyFill="1" applyBorder="1" applyProtection="1">
      <protection hidden="1"/>
    </xf>
    <xf numFmtId="0" fontId="9" fillId="3" borderId="13" xfId="0" applyFont="1" applyFill="1" applyBorder="1" applyAlignment="1" applyProtection="1">
      <alignment horizontal="right" vertical="center"/>
      <protection hidden="1"/>
    </xf>
    <xf numFmtId="0" fontId="9" fillId="3" borderId="13" xfId="0" applyFont="1" applyFill="1" applyBorder="1" applyAlignment="1" applyProtection="1">
      <alignment horizontal="right"/>
      <protection hidden="1"/>
    </xf>
    <xf numFmtId="0" fontId="9" fillId="3" borderId="15" xfId="0" applyFont="1" applyFill="1" applyBorder="1" applyAlignment="1" applyProtection="1">
      <alignment vertical="center"/>
      <protection hidden="1"/>
    </xf>
    <xf numFmtId="164" fontId="9" fillId="5" borderId="0" xfId="0" applyNumberFormat="1" applyFont="1" applyFill="1" applyBorder="1" applyAlignment="1" applyProtection="1">
      <alignment vertical="center"/>
      <protection locked="0"/>
    </xf>
    <xf numFmtId="164" fontId="9" fillId="5" borderId="0" xfId="0" applyNumberFormat="1" applyFont="1" applyFill="1" applyBorder="1" applyAlignment="1" applyProtection="1">
      <alignment horizontal="right" vertical="center"/>
      <protection locked="0"/>
    </xf>
    <xf numFmtId="2" fontId="9" fillId="3" borderId="10" xfId="0" applyNumberFormat="1" applyFont="1" applyFill="1" applyBorder="1" applyAlignment="1" applyProtection="1">
      <alignment vertical="center"/>
      <protection hidden="1"/>
    </xf>
    <xf numFmtId="164" fontId="9" fillId="5" borderId="0" xfId="0" applyNumberFormat="1" applyFont="1" applyFill="1" applyBorder="1" applyAlignment="1" applyProtection="1">
      <alignment horizontal="right"/>
      <protection locked="0"/>
    </xf>
    <xf numFmtId="0" fontId="15" fillId="3" borderId="15" xfId="0" applyFont="1" applyFill="1" applyBorder="1" applyProtection="1">
      <protection hidden="1"/>
    </xf>
    <xf numFmtId="0" fontId="15" fillId="3" borderId="0" xfId="0" applyFont="1" applyFill="1" applyBorder="1" applyProtection="1">
      <protection hidden="1"/>
    </xf>
    <xf numFmtId="1" fontId="15" fillId="3" borderId="0" xfId="0" applyNumberFormat="1" applyFont="1" applyFill="1" applyBorder="1" applyAlignment="1" applyProtection="1">
      <alignment horizontal="right"/>
      <protection hidden="1"/>
    </xf>
    <xf numFmtId="0" fontId="15" fillId="3" borderId="10" xfId="0" applyFont="1" applyFill="1" applyBorder="1" applyAlignment="1" applyProtection="1">
      <alignment vertical="center"/>
      <protection hidden="1"/>
    </xf>
    <xf numFmtId="0" fontId="9" fillId="3" borderId="0" xfId="0" applyFont="1" applyFill="1" applyBorder="1" applyAlignment="1" applyProtection="1">
      <alignment vertical="center"/>
      <protection hidden="1"/>
    </xf>
    <xf numFmtId="1" fontId="9" fillId="5" borderId="0" xfId="0" applyNumberFormat="1" applyFont="1" applyFill="1" applyBorder="1" applyAlignment="1" applyProtection="1">
      <alignment horizontal="right" vertical="center"/>
      <protection locked="0"/>
    </xf>
    <xf numFmtId="0" fontId="9" fillId="3" borderId="10" xfId="0" applyFont="1" applyFill="1" applyBorder="1" applyAlignment="1" applyProtection="1">
      <alignment vertical="center"/>
      <protection hidden="1"/>
    </xf>
    <xf numFmtId="0" fontId="9" fillId="3" borderId="19" xfId="0" applyFont="1" applyFill="1" applyBorder="1" applyAlignment="1" applyProtection="1">
      <alignment vertical="center"/>
      <protection hidden="1"/>
    </xf>
    <xf numFmtId="0" fontId="9" fillId="3" borderId="20" xfId="0" applyFont="1" applyFill="1" applyBorder="1" applyAlignment="1" applyProtection="1">
      <alignment vertical="center"/>
      <protection hidden="1"/>
    </xf>
    <xf numFmtId="1" fontId="9" fillId="5" borderId="20" xfId="0" applyNumberFormat="1" applyFont="1" applyFill="1" applyBorder="1" applyAlignment="1" applyProtection="1">
      <alignment horizontal="right" vertical="center"/>
      <protection locked="0"/>
    </xf>
    <xf numFmtId="0" fontId="9" fillId="3" borderId="21" xfId="0" applyFont="1" applyFill="1" applyBorder="1" applyAlignment="1" applyProtection="1">
      <alignment horizontal="left" vertical="center"/>
      <protection hidden="1"/>
    </xf>
    <xf numFmtId="0" fontId="9" fillId="3" borderId="0" xfId="0" applyFont="1" applyFill="1" applyBorder="1" applyAlignment="1" applyProtection="1">
      <alignment horizontal="right"/>
      <protection hidden="1"/>
    </xf>
    <xf numFmtId="164" fontId="9" fillId="3" borderId="13" xfId="0" applyNumberFormat="1" applyFont="1" applyFill="1" applyBorder="1" applyAlignment="1" applyProtection="1">
      <alignment horizontal="right"/>
      <protection hidden="1"/>
    </xf>
    <xf numFmtId="164" fontId="9" fillId="3" borderId="20" xfId="0" applyNumberFormat="1" applyFont="1" applyFill="1" applyBorder="1" applyAlignment="1" applyProtection="1">
      <alignment horizontal="right" vertical="center"/>
      <protection hidden="1"/>
    </xf>
    <xf numFmtId="0" fontId="9" fillId="3" borderId="21" xfId="0" applyFont="1" applyFill="1" applyBorder="1" applyAlignment="1" applyProtection="1">
      <alignment vertical="center"/>
      <protection hidden="1"/>
    </xf>
    <xf numFmtId="1" fontId="9" fillId="3" borderId="0" xfId="0" applyNumberFormat="1" applyFont="1" applyFill="1" applyBorder="1" applyAlignment="1" applyProtection="1">
      <alignment horizontal="right" vertical="center"/>
      <protection hidden="1"/>
    </xf>
    <xf numFmtId="164" fontId="9" fillId="3" borderId="0" xfId="0" applyNumberFormat="1" applyFont="1" applyFill="1" applyBorder="1" applyProtection="1">
      <protection hidden="1"/>
    </xf>
    <xf numFmtId="164" fontId="9" fillId="3" borderId="0" xfId="0" applyNumberFormat="1" applyFont="1" applyFill="1" applyBorder="1" applyAlignment="1" applyProtection="1">
      <alignment horizontal="right"/>
      <protection hidden="1"/>
    </xf>
    <xf numFmtId="0" fontId="17" fillId="3" borderId="10" xfId="1" applyFont="1" applyFill="1" applyBorder="1" applyAlignment="1" applyProtection="1">
      <alignment horizontal="center"/>
      <protection hidden="1"/>
    </xf>
    <xf numFmtId="164" fontId="9" fillId="4" borderId="0" xfId="0" applyNumberFormat="1" applyFont="1" applyFill="1" applyBorder="1" applyProtection="1">
      <protection hidden="1"/>
    </xf>
    <xf numFmtId="0" fontId="9" fillId="3" borderId="10" xfId="0" applyFont="1" applyFill="1" applyBorder="1" applyAlignment="1" applyProtection="1">
      <protection hidden="1"/>
    </xf>
    <xf numFmtId="0" fontId="9" fillId="3" borderId="19" xfId="0" applyFont="1" applyFill="1" applyBorder="1" applyProtection="1">
      <protection hidden="1"/>
    </xf>
    <xf numFmtId="0" fontId="9" fillId="3" borderId="20" xfId="0" applyFont="1" applyFill="1" applyBorder="1" applyProtection="1">
      <protection hidden="1"/>
    </xf>
    <xf numFmtId="164" fontId="9" fillId="3" borderId="20" xfId="0" applyNumberFormat="1" applyFont="1" applyFill="1" applyBorder="1" applyProtection="1">
      <protection hidden="1"/>
    </xf>
    <xf numFmtId="0" fontId="9" fillId="3" borderId="21" xfId="0" applyFont="1" applyFill="1" applyBorder="1" applyProtection="1">
      <protection hidden="1"/>
    </xf>
    <xf numFmtId="0" fontId="13" fillId="4" borderId="0" xfId="0" applyFont="1" applyFill="1" applyProtection="1">
      <protection locked="0"/>
    </xf>
    <xf numFmtId="0" fontId="13" fillId="4" borderId="0" xfId="0" applyFont="1" applyFill="1" applyProtection="1">
      <protection hidden="1"/>
    </xf>
    <xf numFmtId="0" fontId="13" fillId="2" borderId="0" xfId="0" applyFont="1" applyFill="1" applyBorder="1" applyProtection="1">
      <protection hidden="1"/>
    </xf>
    <xf numFmtId="1" fontId="9" fillId="3" borderId="20" xfId="0" applyNumberFormat="1" applyFont="1" applyFill="1" applyBorder="1" applyProtection="1">
      <protection hidden="1"/>
    </xf>
    <xf numFmtId="165" fontId="9" fillId="3" borderId="0" xfId="0" applyNumberFormat="1" applyFont="1" applyFill="1" applyBorder="1" applyProtection="1">
      <protection hidden="1"/>
    </xf>
    <xf numFmtId="0" fontId="18" fillId="2" borderId="0" xfId="0" applyFont="1" applyFill="1" applyBorder="1" applyProtection="1">
      <protection locked="0"/>
    </xf>
    <xf numFmtId="0" fontId="18" fillId="2" borderId="0" xfId="0" applyFont="1" applyFill="1" applyBorder="1" applyProtection="1">
      <protection hidden="1"/>
    </xf>
    <xf numFmtId="0" fontId="19" fillId="3" borderId="0" xfId="0" applyFont="1" applyFill="1" applyBorder="1" applyProtection="1">
      <protection hidden="1"/>
    </xf>
    <xf numFmtId="0" fontId="19" fillId="3" borderId="10" xfId="0" applyFont="1" applyFill="1" applyBorder="1" applyProtection="1">
      <protection hidden="1"/>
    </xf>
    <xf numFmtId="0" fontId="19" fillId="2" borderId="0" xfId="0" applyFont="1" applyFill="1" applyProtection="1">
      <protection locked="0"/>
    </xf>
    <xf numFmtId="0" fontId="19" fillId="2" borderId="0" xfId="0" applyFont="1" applyFill="1" applyProtection="1">
      <protection hidden="1"/>
    </xf>
    <xf numFmtId="0" fontId="13" fillId="3" borderId="15" xfId="0" applyFont="1" applyFill="1" applyBorder="1" applyProtection="1">
      <protection hidden="1"/>
    </xf>
    <xf numFmtId="0" fontId="13" fillId="3" borderId="0" xfId="0" applyFont="1" applyFill="1" applyBorder="1" applyProtection="1">
      <protection hidden="1"/>
    </xf>
    <xf numFmtId="0" fontId="14" fillId="3" borderId="0" xfId="0" applyFont="1" applyFill="1" applyBorder="1" applyProtection="1">
      <protection hidden="1"/>
    </xf>
    <xf numFmtId="0" fontId="13" fillId="3" borderId="10" xfId="0" applyFont="1" applyFill="1" applyBorder="1" applyProtection="1">
      <protection hidden="1"/>
    </xf>
    <xf numFmtId="0" fontId="14" fillId="3" borderId="12" xfId="0" applyFont="1" applyFill="1" applyBorder="1" applyProtection="1">
      <protection hidden="1"/>
    </xf>
    <xf numFmtId="0" fontId="13" fillId="3" borderId="13" xfId="0" applyFont="1" applyFill="1" applyBorder="1" applyProtection="1">
      <protection hidden="1"/>
    </xf>
    <xf numFmtId="0" fontId="13" fillId="3" borderId="14" xfId="0" applyFont="1" applyFill="1" applyBorder="1" applyProtection="1">
      <protection hidden="1"/>
    </xf>
    <xf numFmtId="0" fontId="13" fillId="5" borderId="0" xfId="0" applyFont="1" applyFill="1" applyBorder="1" applyProtection="1">
      <protection locked="0"/>
    </xf>
    <xf numFmtId="164" fontId="13" fillId="3" borderId="0" xfId="0" applyNumberFormat="1" applyFont="1" applyFill="1" applyBorder="1" applyProtection="1">
      <protection hidden="1"/>
    </xf>
    <xf numFmtId="0" fontId="13" fillId="3" borderId="10" xfId="0" quotePrefix="1" applyFont="1" applyFill="1" applyBorder="1" applyProtection="1">
      <protection hidden="1"/>
    </xf>
    <xf numFmtId="0" fontId="13" fillId="4" borderId="15" xfId="0" applyFont="1" applyFill="1" applyBorder="1" applyProtection="1">
      <protection hidden="1"/>
    </xf>
    <xf numFmtId="0" fontId="13" fillId="4" borderId="10" xfId="0" applyFont="1" applyFill="1" applyBorder="1" applyProtection="1">
      <protection hidden="1"/>
    </xf>
    <xf numFmtId="1" fontId="13" fillId="3" borderId="0" xfId="0" applyNumberFormat="1" applyFont="1" applyFill="1" applyBorder="1" applyProtection="1">
      <protection hidden="1"/>
    </xf>
    <xf numFmtId="0" fontId="14" fillId="3" borderId="15" xfId="0" applyFont="1" applyFill="1" applyBorder="1" applyProtection="1">
      <protection hidden="1"/>
    </xf>
    <xf numFmtId="1" fontId="13" fillId="4" borderId="0" xfId="0" applyNumberFormat="1" applyFont="1" applyFill="1" applyProtection="1">
      <protection hidden="1"/>
    </xf>
    <xf numFmtId="1" fontId="13" fillId="4" borderId="0" xfId="0" applyNumberFormat="1" applyFont="1" applyFill="1" applyBorder="1" applyProtection="1">
      <protection hidden="1"/>
    </xf>
    <xf numFmtId="0" fontId="13" fillId="3" borderId="19" xfId="0" applyFont="1" applyFill="1" applyBorder="1" applyProtection="1">
      <protection hidden="1"/>
    </xf>
    <xf numFmtId="0" fontId="13" fillId="3" borderId="20" xfId="0" applyFont="1" applyFill="1" applyBorder="1" applyProtection="1">
      <protection hidden="1"/>
    </xf>
    <xf numFmtId="1" fontId="13" fillId="3" borderId="20" xfId="0" applyNumberFormat="1" applyFont="1" applyFill="1" applyBorder="1" applyProtection="1">
      <protection hidden="1"/>
    </xf>
    <xf numFmtId="0" fontId="13" fillId="3" borderId="21" xfId="0" applyFont="1" applyFill="1" applyBorder="1" applyProtection="1">
      <protection hidden="1"/>
    </xf>
    <xf numFmtId="0" fontId="20" fillId="3" borderId="0" xfId="0" applyFont="1" applyFill="1" applyBorder="1" applyAlignment="1" applyProtection="1">
      <alignment horizontal="right" vertical="center"/>
      <protection hidden="1"/>
    </xf>
    <xf numFmtId="0" fontId="20" fillId="3" borderId="0" xfId="0" applyFont="1" applyFill="1" applyBorder="1" applyAlignment="1" applyProtection="1">
      <alignment horizontal="right"/>
      <protection hidden="1"/>
    </xf>
    <xf numFmtId="0" fontId="0" fillId="3" borderId="20" xfId="0" applyFill="1" applyBorder="1" applyProtection="1">
      <protection hidden="1"/>
    </xf>
    <xf numFmtId="0" fontId="21" fillId="3" borderId="20" xfId="0" applyFont="1" applyFill="1" applyBorder="1" applyProtection="1">
      <protection hidden="1"/>
    </xf>
    <xf numFmtId="0" fontId="22" fillId="4" borderId="0" xfId="1" applyFont="1" applyFill="1" applyAlignment="1" applyProtection="1">
      <alignment horizontal="right"/>
      <protection locked="0"/>
    </xf>
    <xf numFmtId="0" fontId="24" fillId="2" borderId="0" xfId="0" applyFont="1" applyFill="1" applyProtection="1">
      <protection hidden="1"/>
    </xf>
    <xf numFmtId="0" fontId="9" fillId="2" borderId="0" xfId="0" applyFont="1" applyFill="1" applyProtection="1">
      <protection hidden="1"/>
    </xf>
    <xf numFmtId="0" fontId="24" fillId="4" borderId="0" xfId="0" applyFont="1" applyFill="1" applyProtection="1">
      <protection hidden="1"/>
    </xf>
    <xf numFmtId="0" fontId="9" fillId="4" borderId="0" xfId="0" applyFont="1" applyFill="1" applyProtection="1">
      <protection hidden="1"/>
    </xf>
    <xf numFmtId="2" fontId="24" fillId="4" borderId="0" xfId="0" applyNumberFormat="1" applyFont="1" applyFill="1" applyBorder="1" applyAlignment="1" applyProtection="1">
      <alignment horizontal="right" vertical="center"/>
      <protection hidden="1"/>
    </xf>
    <xf numFmtId="0" fontId="24" fillId="4" borderId="0" xfId="0" applyFont="1" applyFill="1" applyProtection="1">
      <protection locked="0"/>
    </xf>
    <xf numFmtId="2" fontId="9" fillId="3" borderId="0" xfId="0" applyNumberFormat="1" applyFont="1" applyFill="1" applyBorder="1" applyAlignment="1" applyProtection="1">
      <alignment horizontal="right" vertical="center"/>
      <protection hidden="1"/>
    </xf>
    <xf numFmtId="0" fontId="24" fillId="3" borderId="0" xfId="0" applyFont="1" applyFill="1" applyBorder="1" applyProtection="1">
      <protection hidden="1"/>
    </xf>
    <xf numFmtId="0" fontId="26" fillId="3" borderId="0" xfId="0" applyFont="1" applyFill="1" applyBorder="1" applyAlignment="1" applyProtection="1">
      <alignment horizontal="center"/>
      <protection hidden="1"/>
    </xf>
    <xf numFmtId="2" fontId="9" fillId="3" borderId="0" xfId="0" applyNumberFormat="1" applyFont="1" applyFill="1" applyBorder="1" applyAlignment="1" applyProtection="1">
      <alignment vertical="center"/>
      <protection hidden="1"/>
    </xf>
    <xf numFmtId="2" fontId="9" fillId="3" borderId="0" xfId="0" applyNumberFormat="1" applyFont="1" applyFill="1" applyBorder="1" applyAlignment="1" applyProtection="1">
      <alignment horizontal="right"/>
      <protection hidden="1"/>
    </xf>
    <xf numFmtId="0" fontId="28" fillId="3" borderId="0" xfId="0" applyFont="1" applyFill="1" applyBorder="1" applyAlignment="1" applyProtection="1">
      <alignment horizontal="right"/>
      <protection hidden="1"/>
    </xf>
    <xf numFmtId="164" fontId="9" fillId="3" borderId="0" xfId="0" applyNumberFormat="1" applyFont="1" applyFill="1" applyBorder="1" applyAlignment="1" applyProtection="1">
      <alignment horizontal="right" vertical="center"/>
      <protection hidden="1"/>
    </xf>
    <xf numFmtId="0" fontId="9" fillId="3" borderId="12" xfId="0" applyFont="1" applyFill="1" applyBorder="1" applyAlignment="1" applyProtection="1">
      <alignment vertical="center"/>
      <protection hidden="1"/>
    </xf>
    <xf numFmtId="2" fontId="9" fillId="3" borderId="14" xfId="0" applyNumberFormat="1" applyFont="1" applyFill="1" applyBorder="1" applyAlignment="1" applyProtection="1">
      <alignment vertical="center"/>
      <protection hidden="1"/>
    </xf>
    <xf numFmtId="0" fontId="26" fillId="3" borderId="10" xfId="0" applyFont="1" applyFill="1" applyBorder="1" applyAlignment="1" applyProtection="1">
      <alignment vertical="center"/>
      <protection hidden="1"/>
    </xf>
    <xf numFmtId="0" fontId="26" fillId="3" borderId="10" xfId="0" applyFont="1" applyFill="1" applyBorder="1" applyAlignment="1" applyProtection="1">
      <alignment horizontal="left" vertical="center"/>
      <protection hidden="1"/>
    </xf>
    <xf numFmtId="0" fontId="28" fillId="3" borderId="15" xfId="0" applyFont="1" applyFill="1" applyBorder="1" applyProtection="1">
      <protection hidden="1"/>
    </xf>
    <xf numFmtId="0" fontId="26" fillId="3" borderId="10" xfId="0" applyFont="1" applyFill="1" applyBorder="1" applyProtection="1">
      <protection hidden="1"/>
    </xf>
    <xf numFmtId="0" fontId="24" fillId="3" borderId="15" xfId="0" applyFont="1" applyFill="1" applyBorder="1" applyProtection="1">
      <protection hidden="1"/>
    </xf>
    <xf numFmtId="0" fontId="24" fillId="3" borderId="10" xfId="0" applyFont="1" applyFill="1" applyBorder="1" applyProtection="1">
      <protection hidden="1"/>
    </xf>
    <xf numFmtId="2" fontId="9" fillId="3" borderId="21" xfId="0" applyNumberFormat="1" applyFont="1" applyFill="1" applyBorder="1" applyAlignment="1" applyProtection="1">
      <alignment vertical="center"/>
      <protection hidden="1"/>
    </xf>
    <xf numFmtId="164" fontId="9" fillId="3" borderId="13" xfId="0" applyNumberFormat="1" applyFont="1" applyFill="1" applyBorder="1" applyAlignment="1" applyProtection="1">
      <alignment horizontal="right" vertical="center"/>
      <protection hidden="1"/>
    </xf>
    <xf numFmtId="1" fontId="9" fillId="6" borderId="20" xfId="0" applyNumberFormat="1" applyFont="1" applyFill="1" applyBorder="1" applyProtection="1">
      <protection hidden="1"/>
    </xf>
    <xf numFmtId="0" fontId="9" fillId="6" borderId="21" xfId="0" applyFont="1" applyFill="1" applyBorder="1" applyProtection="1">
      <protection hidden="1"/>
    </xf>
    <xf numFmtId="0" fontId="12" fillId="3" borderId="0" xfId="0" applyFont="1" applyFill="1" applyBorder="1" applyProtection="1">
      <protection hidden="1"/>
    </xf>
    <xf numFmtId="2" fontId="9" fillId="5" borderId="13" xfId="0" applyNumberFormat="1" applyFont="1" applyFill="1" applyBorder="1" applyAlignment="1" applyProtection="1">
      <alignment horizontal="right" vertical="center"/>
      <protection locked="0"/>
    </xf>
    <xf numFmtId="2" fontId="9" fillId="5" borderId="0" xfId="0" applyNumberFormat="1" applyFont="1" applyFill="1" applyBorder="1" applyAlignment="1" applyProtection="1">
      <alignment horizontal="right"/>
      <protection locked="0"/>
    </xf>
    <xf numFmtId="2" fontId="9" fillId="5" borderId="0" xfId="0" applyNumberFormat="1" applyFont="1" applyFill="1" applyBorder="1" applyAlignment="1" applyProtection="1">
      <alignment horizontal="right" vertical="center"/>
      <protection locked="0"/>
    </xf>
    <xf numFmtId="2" fontId="9" fillId="5" borderId="20" xfId="0" applyNumberFormat="1" applyFont="1" applyFill="1" applyBorder="1" applyAlignment="1" applyProtection="1">
      <alignment horizontal="right" vertical="center"/>
      <protection locked="0"/>
    </xf>
    <xf numFmtId="1" fontId="12" fillId="3" borderId="20" xfId="0" applyNumberFormat="1" applyFont="1" applyFill="1" applyBorder="1" applyAlignment="1" applyProtection="1">
      <alignment horizontal="right" vertical="center"/>
      <protection hidden="1"/>
    </xf>
    <xf numFmtId="0" fontId="12" fillId="3" borderId="19" xfId="0" applyFont="1" applyFill="1" applyBorder="1" applyAlignment="1" applyProtection="1">
      <alignment vertical="center"/>
      <protection hidden="1"/>
    </xf>
    <xf numFmtId="2" fontId="12" fillId="3" borderId="21" xfId="0" applyNumberFormat="1" applyFont="1" applyFill="1" applyBorder="1" applyAlignment="1" applyProtection="1">
      <alignment vertical="center"/>
      <protection hidden="1"/>
    </xf>
    <xf numFmtId="1" fontId="9" fillId="5" borderId="13" xfId="0" applyNumberFormat="1" applyFont="1" applyFill="1" applyBorder="1" applyAlignment="1" applyProtection="1">
      <alignment horizontal="right" vertical="center"/>
      <protection locked="0"/>
    </xf>
    <xf numFmtId="0" fontId="9" fillId="3" borderId="16" xfId="0" applyFont="1" applyFill="1" applyBorder="1" applyAlignment="1" applyProtection="1">
      <alignment horizontal="left" vertical="center" wrapText="1"/>
      <protection locked="0"/>
    </xf>
    <xf numFmtId="0" fontId="9" fillId="3" borderId="17" xfId="0" applyFont="1" applyFill="1" applyBorder="1" applyAlignment="1" applyProtection="1">
      <alignment horizontal="left" vertical="center" wrapText="1"/>
      <protection locked="0"/>
    </xf>
    <xf numFmtId="0" fontId="9" fillId="3" borderId="18" xfId="0" applyFont="1" applyFill="1" applyBorder="1" applyAlignment="1" applyProtection="1">
      <alignment horizontal="left" vertical="center" wrapText="1"/>
      <protection locked="0"/>
    </xf>
    <xf numFmtId="0" fontId="14" fillId="3" borderId="16" xfId="0" applyFont="1" applyFill="1" applyBorder="1" applyAlignment="1" applyProtection="1">
      <alignment horizontal="left" vertical="center" wrapText="1"/>
      <protection locked="0"/>
    </xf>
    <xf numFmtId="0" fontId="14" fillId="3" borderId="17" xfId="0" applyFont="1" applyFill="1" applyBorder="1" applyAlignment="1" applyProtection="1">
      <alignment horizontal="left" vertical="center" wrapText="1"/>
      <protection locked="0"/>
    </xf>
    <xf numFmtId="0" fontId="14" fillId="3" borderId="18" xfId="0" applyFont="1" applyFill="1" applyBorder="1" applyAlignment="1" applyProtection="1">
      <alignment horizontal="left" vertical="center" wrapText="1"/>
      <protection locked="0"/>
    </xf>
    <xf numFmtId="0" fontId="20" fillId="5" borderId="0" xfId="0" applyFont="1" applyFill="1" applyBorder="1" applyAlignment="1" applyProtection="1">
      <alignment horizontal="right" vertical="center"/>
      <protection locked="0"/>
    </xf>
    <xf numFmtId="0" fontId="24" fillId="3" borderId="16" xfId="0" applyFont="1" applyFill="1" applyBorder="1" applyAlignment="1" applyProtection="1">
      <alignment horizontal="left" vertical="top" wrapText="1"/>
      <protection locked="0"/>
    </xf>
    <xf numFmtId="0" fontId="24" fillId="3" borderId="17" xfId="0" applyFont="1" applyFill="1" applyBorder="1" applyAlignment="1" applyProtection="1">
      <alignment horizontal="left" vertical="top" wrapText="1"/>
      <protection locked="0"/>
    </xf>
    <xf numFmtId="0" fontId="24" fillId="3" borderId="18" xfId="0" applyFont="1" applyFill="1" applyBorder="1" applyAlignment="1" applyProtection="1">
      <alignment horizontal="left" vertical="top" wrapText="1"/>
      <protection locked="0"/>
    </xf>
    <xf numFmtId="0" fontId="33" fillId="3" borderId="14" xfId="0" applyFont="1" applyFill="1" applyBorder="1" applyAlignment="1" applyProtection="1">
      <alignment horizontal="right"/>
      <protection hidden="1"/>
    </xf>
    <xf numFmtId="0" fontId="0" fillId="3" borderId="15" xfId="0" applyFill="1" applyBorder="1" applyProtection="1">
      <protection hidden="1"/>
    </xf>
    <xf numFmtId="0" fontId="19" fillId="3" borderId="15" xfId="0" applyFont="1" applyFill="1" applyBorder="1" applyProtection="1">
      <protection hidden="1"/>
    </xf>
    <xf numFmtId="0" fontId="0" fillId="3" borderId="19" xfId="0" applyFill="1" applyBorder="1" applyProtection="1">
      <protection hidden="1"/>
    </xf>
    <xf numFmtId="0" fontId="24" fillId="3" borderId="12" xfId="0" applyFont="1" applyFill="1" applyBorder="1" applyProtection="1">
      <protection hidden="1"/>
    </xf>
    <xf numFmtId="0" fontId="24" fillId="3" borderId="13" xfId="0" applyFont="1" applyFill="1" applyBorder="1" applyProtection="1">
      <protection hidden="1"/>
    </xf>
    <xf numFmtId="0" fontId="10" fillId="3" borderId="0" xfId="0" applyFont="1" applyFill="1" applyBorder="1" applyAlignment="1" applyProtection="1">
      <alignment horizontal="justify" vertical="center" wrapText="1"/>
      <protection hidden="1"/>
    </xf>
    <xf numFmtId="0" fontId="10" fillId="3" borderId="10" xfId="0" applyFont="1" applyFill="1" applyBorder="1" applyAlignment="1" applyProtection="1">
      <alignment vertical="top" wrapText="1"/>
      <protection hidden="1"/>
    </xf>
    <xf numFmtId="0" fontId="25" fillId="3" borderId="15" xfId="0" applyFont="1" applyFill="1" applyBorder="1" applyProtection="1">
      <protection hidden="1"/>
    </xf>
    <xf numFmtId="0" fontId="12" fillId="3" borderId="0" xfId="0" applyFont="1" applyFill="1" applyBorder="1" applyAlignment="1" applyProtection="1">
      <alignment vertical="top"/>
      <protection hidden="1"/>
    </xf>
    <xf numFmtId="0" fontId="31" fillId="3" borderId="15" xfId="0" applyFont="1" applyFill="1" applyBorder="1" applyAlignment="1" applyProtection="1">
      <alignment horizontal="center" vertical="center"/>
      <protection hidden="1"/>
    </xf>
    <xf numFmtId="2" fontId="26" fillId="3" borderId="10" xfId="0" applyNumberFormat="1" applyFont="1" applyFill="1" applyBorder="1" applyAlignment="1" applyProtection="1">
      <alignment horizontal="center"/>
      <protection hidden="1"/>
    </xf>
    <xf numFmtId="0" fontId="9" fillId="6" borderId="15" xfId="0" applyFont="1" applyFill="1" applyBorder="1" applyProtection="1">
      <protection hidden="1"/>
    </xf>
    <xf numFmtId="0" fontId="9" fillId="6" borderId="0" xfId="0" applyFont="1" applyFill="1" applyBorder="1" applyProtection="1">
      <protection hidden="1"/>
    </xf>
    <xf numFmtId="0" fontId="9" fillId="6" borderId="10" xfId="0" applyFont="1" applyFill="1" applyBorder="1" applyProtection="1">
      <protection hidden="1"/>
    </xf>
    <xf numFmtId="0" fontId="31" fillId="3" borderId="0" xfId="0" applyFont="1" applyFill="1" applyBorder="1" applyAlignment="1" applyProtection="1">
      <alignment horizontal="justify" vertical="center"/>
      <protection hidden="1"/>
    </xf>
    <xf numFmtId="0" fontId="31" fillId="3" borderId="0" xfId="0" applyFont="1" applyFill="1" applyBorder="1" applyAlignment="1" applyProtection="1">
      <alignment horizontal="left" vertical="center"/>
      <protection hidden="1"/>
    </xf>
    <xf numFmtId="0" fontId="31" fillId="3" borderId="0" xfId="0" applyFont="1" applyFill="1" applyBorder="1" applyProtection="1">
      <protection hidden="1"/>
    </xf>
    <xf numFmtId="0" fontId="24" fillId="3" borderId="0" xfId="0" applyFont="1" applyFill="1" applyBorder="1" applyAlignment="1" applyProtection="1">
      <alignment horizontal="left"/>
      <protection hidden="1"/>
    </xf>
    <xf numFmtId="0" fontId="24" fillId="3" borderId="19" xfId="0" applyFont="1" applyFill="1" applyBorder="1" applyProtection="1">
      <protection hidden="1"/>
    </xf>
    <xf numFmtId="0" fontId="24" fillId="3" borderId="20" xfId="0" applyFont="1" applyFill="1" applyBorder="1" applyProtection="1">
      <protection hidden="1"/>
    </xf>
    <xf numFmtId="0" fontId="24" fillId="3" borderId="21" xfId="0" applyFont="1" applyFill="1" applyBorder="1" applyProtection="1">
      <protection hidden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Style="combo" dx="22" fmlaLink="$H$30" fmlaRange="$J$7:$J$12" noThreeD="1" sel="2" val="0"/>
</file>

<file path=xl/ctrlProps/ctrlProp2.xml><?xml version="1.0" encoding="utf-8"?>
<formControlPr xmlns="http://schemas.microsoft.com/office/spreadsheetml/2009/9/main" objectType="Drop" dropStyle="combo" dx="22" fmlaLink="$H$38" fmlaRange="$J$15:$J$16" noThreeD="1" sel="1" val="0"/>
</file>

<file path=xl/ctrlProps/ctrlProp3.xml><?xml version="1.0" encoding="utf-8"?>
<formControlPr xmlns="http://schemas.microsoft.com/office/spreadsheetml/2009/9/main" objectType="Drop" dropStyle="combo" dx="22" fmlaLink="$H$41" fmlaRange="$J$22:$J$26" noThreeD="1" sel="2" val="0"/>
</file>

<file path=xl/ctrlProps/ctrlProp4.xml><?xml version="1.0" encoding="utf-8"?>
<formControlPr xmlns="http://schemas.microsoft.com/office/spreadsheetml/2009/9/main" objectType="Drop" dropStyle="combo" dx="22" fmlaLink="$H$39" fmlaRange="$J$32:$J$41" noThreeD="1" sel="1" val="0"/>
</file>

<file path=xl/ctrlProps/ctrlProp5.xml><?xml version="1.0" encoding="utf-8"?>
<formControlPr xmlns="http://schemas.microsoft.com/office/spreadsheetml/2009/9/main" objectType="Drop" dropStyle="combo" dx="22" fmlaLink="$H$47" fmlaRange="$K$47:$K$48" noThreeD="1" sel="2" val="0"/>
</file>

<file path=xl/ctrlProps/ctrlProp6.xml><?xml version="1.0" encoding="utf-8"?>
<formControlPr xmlns="http://schemas.microsoft.com/office/spreadsheetml/2009/9/main" objectType="Drop" dropStyle="combo" dx="22" fmlaLink="$H$49" fmlaRange="$K$47:$K$48" noThreeD="1" sel="2" val="0"/>
</file>

<file path=xl/ctrlProps/ctrlProp7.xml><?xml version="1.0" encoding="utf-8"?>
<formControlPr xmlns="http://schemas.microsoft.com/office/spreadsheetml/2009/9/main" objectType="Drop" dropStyle="combo" dx="22" fmlaLink="$H$56" fmlaRange="$K$47:$K$48" noThreeD="1" sel="2" val="0"/>
</file>

<file path=xl/ctrlProps/ctrlProp8.xml><?xml version="1.0" encoding="utf-8"?>
<formControlPr xmlns="http://schemas.microsoft.com/office/spreadsheetml/2009/9/main" objectType="Drop" dropStyle="combo" dx="22" fmlaLink="$H$63" fmlaRange="$K$47:$K$48" noThreeD="1" sel="2" val="0"/>
</file>

<file path=xl/ctrlProps/ctrlProp9.xml><?xml version="1.0" encoding="utf-8"?>
<formControlPr xmlns="http://schemas.microsoft.com/office/spreadsheetml/2009/9/main" objectType="Drop" dropStyle="combo" dx="22" fmlaLink="$F$20" fmlaRange="$F$18:$F$19" noThreeD="1" sel="2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3629025</xdr:colOff>
          <xdr:row>26</xdr:row>
          <xdr:rowOff>180975</xdr:rowOff>
        </xdr:from>
        <xdr:to>
          <xdr:col>2</xdr:col>
          <xdr:colOff>19050</xdr:colOff>
          <xdr:row>29</xdr:row>
          <xdr:rowOff>19050</xdr:rowOff>
        </xdr:to>
        <xdr:sp macro="" textlink="">
          <xdr:nvSpPr>
            <xdr:cNvPr id="11265" name="Drop Dow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4029075</xdr:colOff>
          <xdr:row>34</xdr:row>
          <xdr:rowOff>190500</xdr:rowOff>
        </xdr:from>
        <xdr:to>
          <xdr:col>2</xdr:col>
          <xdr:colOff>9525</xdr:colOff>
          <xdr:row>37</xdr:row>
          <xdr:rowOff>19050</xdr:rowOff>
        </xdr:to>
        <xdr:sp macro="" textlink="">
          <xdr:nvSpPr>
            <xdr:cNvPr id="11266" name="Drop Down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4410075</xdr:colOff>
          <xdr:row>39</xdr:row>
          <xdr:rowOff>180975</xdr:rowOff>
        </xdr:from>
        <xdr:to>
          <xdr:col>2</xdr:col>
          <xdr:colOff>9525</xdr:colOff>
          <xdr:row>41</xdr:row>
          <xdr:rowOff>9525</xdr:rowOff>
        </xdr:to>
        <xdr:sp macro="" textlink="">
          <xdr:nvSpPr>
            <xdr:cNvPr id="11267" name="Drop Down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4591050</xdr:colOff>
          <xdr:row>38</xdr:row>
          <xdr:rowOff>0</xdr:rowOff>
        </xdr:from>
        <xdr:to>
          <xdr:col>2</xdr:col>
          <xdr:colOff>9525</xdr:colOff>
          <xdr:row>39</xdr:row>
          <xdr:rowOff>38100</xdr:rowOff>
        </xdr:to>
        <xdr:sp macro="" textlink="">
          <xdr:nvSpPr>
            <xdr:cNvPr id="11268" name="Drop Down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45</xdr:row>
          <xdr:rowOff>152400</xdr:rowOff>
        </xdr:from>
        <xdr:to>
          <xdr:col>4</xdr:col>
          <xdr:colOff>200025</xdr:colOff>
          <xdr:row>46</xdr:row>
          <xdr:rowOff>180975</xdr:rowOff>
        </xdr:to>
        <xdr:sp macro="" textlink="">
          <xdr:nvSpPr>
            <xdr:cNvPr id="11269" name="Drop Down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4438650</xdr:colOff>
          <xdr:row>48</xdr:row>
          <xdr:rowOff>28575</xdr:rowOff>
        </xdr:from>
        <xdr:to>
          <xdr:col>2</xdr:col>
          <xdr:colOff>0</xdr:colOff>
          <xdr:row>49</xdr:row>
          <xdr:rowOff>57150</xdr:rowOff>
        </xdr:to>
        <xdr:sp macro="" textlink="">
          <xdr:nvSpPr>
            <xdr:cNvPr id="11270" name="Drop Down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4419600</xdr:colOff>
          <xdr:row>54</xdr:row>
          <xdr:rowOff>161925</xdr:rowOff>
        </xdr:from>
        <xdr:to>
          <xdr:col>2</xdr:col>
          <xdr:colOff>0</xdr:colOff>
          <xdr:row>56</xdr:row>
          <xdr:rowOff>0</xdr:rowOff>
        </xdr:to>
        <xdr:sp macro="" textlink="">
          <xdr:nvSpPr>
            <xdr:cNvPr id="11271" name="Drop Down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4419600</xdr:colOff>
          <xdr:row>61</xdr:row>
          <xdr:rowOff>180975</xdr:rowOff>
        </xdr:from>
        <xdr:to>
          <xdr:col>2</xdr:col>
          <xdr:colOff>9525</xdr:colOff>
          <xdr:row>63</xdr:row>
          <xdr:rowOff>19050</xdr:rowOff>
        </xdr:to>
        <xdr:sp macro="" textlink="">
          <xdr:nvSpPr>
            <xdr:cNvPr id="11272" name="Drop Down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3562350</xdr:colOff>
          <xdr:row>17</xdr:row>
          <xdr:rowOff>9525</xdr:rowOff>
        </xdr:from>
        <xdr:to>
          <xdr:col>1</xdr:col>
          <xdr:colOff>4295775</xdr:colOff>
          <xdr:row>17</xdr:row>
          <xdr:rowOff>209550</xdr:rowOff>
        </xdr:to>
        <xdr:sp macro="" textlink="">
          <xdr:nvSpPr>
            <xdr:cNvPr id="8196" name="Rozwiń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1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xdr:twoCellAnchor>
    <xdr:from>
      <xdr:col>1</xdr:col>
      <xdr:colOff>809625</xdr:colOff>
      <xdr:row>54</xdr:row>
      <xdr:rowOff>162790</xdr:rowOff>
    </xdr:from>
    <xdr:to>
      <xdr:col>3</xdr:col>
      <xdr:colOff>628650</xdr:colOff>
      <xdr:row>67</xdr:row>
      <xdr:rowOff>115165</xdr:rowOff>
    </xdr:to>
    <xdr:grpSp>
      <xdr:nvGrpSpPr>
        <xdr:cNvPr id="8247" name="Group 47">
          <a:extLst>
            <a:ext uri="{FF2B5EF4-FFF2-40B4-BE49-F238E27FC236}">
              <a16:creationId xmlns:a16="http://schemas.microsoft.com/office/drawing/2014/main" id="{00000000-0008-0000-0100-000037200000}"/>
            </a:ext>
          </a:extLst>
        </xdr:cNvPr>
        <xdr:cNvGrpSpPr>
          <a:grpSpLocks/>
        </xdr:cNvGrpSpPr>
      </xdr:nvGrpSpPr>
      <xdr:grpSpPr bwMode="auto">
        <a:xfrm>
          <a:off x="1736148" y="11116540"/>
          <a:ext cx="5906366" cy="2420216"/>
          <a:chOff x="181" y="1268"/>
          <a:chExt cx="558" cy="253"/>
        </a:xfrm>
      </xdr:grpSpPr>
      <xdr:sp macro="" textlink="">
        <xdr:nvSpPr>
          <xdr:cNvPr id="8248" name="Rectangle 46">
            <a:extLst>
              <a:ext uri="{FF2B5EF4-FFF2-40B4-BE49-F238E27FC236}">
                <a16:creationId xmlns:a16="http://schemas.microsoft.com/office/drawing/2014/main" id="{00000000-0008-0000-0100-000038200000}"/>
              </a:ext>
            </a:extLst>
          </xdr:cNvPr>
          <xdr:cNvSpPr>
            <a:spLocks noChangeArrowheads="1"/>
          </xdr:cNvSpPr>
        </xdr:nvSpPr>
        <xdr:spPr bwMode="auto">
          <a:xfrm>
            <a:off x="183" y="1268"/>
            <a:ext cx="477" cy="253"/>
          </a:xfrm>
          <a:prstGeom prst="rect">
            <a:avLst/>
          </a:prstGeom>
          <a:solidFill>
            <a:schemeClr val="bg1"/>
          </a:solidFill>
          <a:ln w="9525">
            <a:solidFill>
              <a:srgbClr val="000000"/>
            </a:solidFill>
            <a:miter lim="800000"/>
            <a:headEnd/>
            <a:tailEnd/>
          </a:ln>
          <a:effectLst>
            <a:outerShdw dist="35921" dir="2700000" algn="ctr" rotWithShape="0">
              <a:srgbClr val="000000"/>
            </a:outerShdw>
          </a:effectLst>
          <a:extLst>
            <a:ext uri="{53640926-AAD7-44D8-BBD7-CCE9431645EC}">
              <a14:shadowObscured xmlns:a14="http://schemas.microsoft.com/office/drawing/2010/main" val="1"/>
            </a:ext>
          </a:extLst>
        </xdr:spPr>
      </xdr:sp>
      <xdr:grpSp>
        <xdr:nvGrpSpPr>
          <xdr:cNvPr id="8249" name="Group 41">
            <a:extLst>
              <a:ext uri="{FF2B5EF4-FFF2-40B4-BE49-F238E27FC236}">
                <a16:creationId xmlns:a16="http://schemas.microsoft.com/office/drawing/2014/main" id="{00000000-0008-0000-0100-000039200000}"/>
              </a:ext>
            </a:extLst>
          </xdr:cNvPr>
          <xdr:cNvGrpSpPr>
            <a:grpSpLocks/>
          </xdr:cNvGrpSpPr>
        </xdr:nvGrpSpPr>
        <xdr:grpSpPr bwMode="auto">
          <a:xfrm>
            <a:off x="181" y="1275"/>
            <a:ext cx="558" cy="244"/>
            <a:chOff x="2595" y="9125"/>
            <a:chExt cx="6630" cy="3460"/>
          </a:xfrm>
        </xdr:grpSpPr>
        <xdr:pic>
          <xdr:nvPicPr>
            <xdr:cNvPr id="8250" name="Picture 42">
              <a:extLst>
                <a:ext uri="{FF2B5EF4-FFF2-40B4-BE49-F238E27FC236}">
                  <a16:creationId xmlns:a16="http://schemas.microsoft.com/office/drawing/2014/main" id="{00000000-0008-0000-0100-00003A2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924" y="9125"/>
              <a:ext cx="5190" cy="321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8235" name="Text Box 43">
              <a:extLst>
                <a:ext uri="{FF2B5EF4-FFF2-40B4-BE49-F238E27FC236}">
                  <a16:creationId xmlns:a16="http://schemas.microsoft.com/office/drawing/2014/main" id="{00000000-0008-0000-0100-00002B2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700" y="10884"/>
              <a:ext cx="5525" cy="120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defRPr sz="1000"/>
              </a:pPr>
              <a:r>
                <a:rPr lang="pl-PL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dopuszczalna wartość przewodności wody kotłowej  wg EN12952 lub EN12953</a:t>
              </a:r>
            </a:p>
            <a:p>
              <a:pPr algn="l" rtl="0">
                <a:defRPr sz="1000"/>
              </a:pPr>
              <a:endParaRPr lang="pl-PL" sz="5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endParaRPr>
            </a:p>
            <a:p>
              <a:pPr algn="l" rtl="0">
                <a:defRPr sz="1000"/>
              </a:pPr>
              <a:r>
                <a:rPr lang="pl-PL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przewodność przy regulacji ciągłej systemu automatycznego odsalania</a:t>
              </a:r>
            </a:p>
            <a:p>
              <a:pPr algn="l" rtl="0">
                <a:defRPr sz="1000"/>
              </a:pPr>
              <a:endParaRPr lang="pl-PL" sz="5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endParaRPr>
            </a:p>
            <a:p>
              <a:pPr algn="l" rtl="0">
                <a:defRPr sz="1000"/>
              </a:pPr>
              <a:r>
                <a:rPr lang="pl-PL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przewodność przy regulacji on/off systemu automatycznego odsalania</a:t>
              </a:r>
            </a:p>
            <a:p>
              <a:pPr algn="l" rtl="0">
                <a:defRPr sz="1000"/>
              </a:pPr>
              <a:endParaRPr lang="pl-PL" sz="5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endParaRPr>
            </a:p>
            <a:p>
              <a:pPr algn="l" rtl="0">
                <a:defRPr sz="1000"/>
              </a:pPr>
              <a:r>
                <a:rPr lang="pl-PL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przewodność przy zastosowaniu systemu odsalania ręcznego</a:t>
              </a:r>
            </a:p>
            <a:p>
              <a:pPr algn="l" rtl="0">
                <a:lnSpc>
                  <a:spcPts val="1100"/>
                </a:lnSpc>
                <a:defRPr sz="1000"/>
              </a:pPr>
              <a:endParaRPr lang="pl-PL"/>
            </a:p>
          </xdr:txBody>
        </xdr:sp>
        <xdr:sp macro="" textlink="">
          <xdr:nvSpPr>
            <xdr:cNvPr id="8236" name="Text Box 44">
              <a:extLst>
                <a:ext uri="{FF2B5EF4-FFF2-40B4-BE49-F238E27FC236}">
                  <a16:creationId xmlns:a16="http://schemas.microsoft.com/office/drawing/2014/main" id="{00000000-0008-0000-0100-00002C2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595" y="9283"/>
              <a:ext cx="618" cy="187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vert="vert270" wrap="square" lIns="91440" tIns="45720" rIns="91440" bIns="45720" anchor="t" upright="1"/>
            <a:lstStyle/>
            <a:p>
              <a:pPr algn="r" rtl="0">
                <a:lnSpc>
                  <a:spcPts val="900"/>
                </a:lnSpc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przewodność S/cm</a:t>
              </a:r>
            </a:p>
            <a:p>
              <a:pPr algn="r" rtl="0">
                <a:lnSpc>
                  <a:spcPts val="1000"/>
                </a:lnSpc>
                <a:defRPr sz="1000"/>
              </a:pPr>
              <a:endParaRPr lang="pl-PL"/>
            </a:p>
          </xdr:txBody>
        </xdr:sp>
        <xdr:sp macro="" textlink="">
          <xdr:nvSpPr>
            <xdr:cNvPr id="8237" name="Text Box 45">
              <a:extLst>
                <a:ext uri="{FF2B5EF4-FFF2-40B4-BE49-F238E27FC236}">
                  <a16:creationId xmlns:a16="http://schemas.microsoft.com/office/drawing/2014/main" id="{00000000-0008-0000-0100-00002D2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399" y="12270"/>
              <a:ext cx="2555" cy="3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czas h</a:t>
              </a:r>
              <a:endParaRPr lang="pl-PL" sz="800" b="0" i="0" u="none" strike="noStrike" baseline="0">
                <a:solidFill>
                  <a:srgbClr val="000000"/>
                </a:solidFill>
                <a:latin typeface="Times New Roman"/>
                <a:ea typeface="Verdana"/>
                <a:cs typeface="Times New Roman"/>
              </a:endParaRPr>
            </a:p>
            <a:p>
              <a:pPr algn="l" rtl="0">
                <a:defRPr sz="1000"/>
              </a:pPr>
              <a:endParaRPr lang="pl-PL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76"/>
  <sheetViews>
    <sheetView tabSelected="1" zoomScale="110" zoomScaleNormal="110" workbookViewId="0">
      <selection activeCell="B8" sqref="B8:F8"/>
    </sheetView>
  </sheetViews>
  <sheetFormatPr defaultColWidth="11.42578125" defaultRowHeight="12.75" x14ac:dyDescent="0.2"/>
  <cols>
    <col min="1" max="1" width="12.28515625" style="37" customWidth="1"/>
    <col min="2" max="2" width="77" style="37" customWidth="1"/>
    <col min="3" max="5" width="12.7109375" style="37" customWidth="1"/>
    <col min="6" max="6" width="13.85546875" style="37" customWidth="1"/>
    <col min="7" max="7" width="13.5703125" style="37" customWidth="1"/>
    <col min="8" max="8" width="11.42578125" style="44" hidden="1" customWidth="1"/>
    <col min="9" max="29" width="11.42578125" style="37" hidden="1" customWidth="1"/>
    <col min="30" max="16384" width="11.42578125" style="37"/>
  </cols>
  <sheetData>
    <row r="1" spans="1:29" ht="15.75" x14ac:dyDescent="0.25">
      <c r="A1" s="41"/>
      <c r="B1" s="42"/>
      <c r="C1" s="42"/>
      <c r="D1" s="42"/>
      <c r="E1" s="42"/>
      <c r="F1" s="42"/>
      <c r="G1" s="175" t="s">
        <v>138</v>
      </c>
    </row>
    <row r="2" spans="1:29" ht="32.25" customHeight="1" x14ac:dyDescent="0.35">
      <c r="A2" s="176"/>
      <c r="B2" s="46" t="s">
        <v>69</v>
      </c>
      <c r="C2" s="47"/>
      <c r="D2" s="47"/>
      <c r="E2" s="47"/>
      <c r="F2" s="47"/>
      <c r="G2" s="48"/>
    </row>
    <row r="3" spans="1:29" ht="21" customHeight="1" x14ac:dyDescent="0.25">
      <c r="A3" s="45"/>
      <c r="B3" s="47"/>
      <c r="C3" s="47"/>
      <c r="D3" s="47"/>
      <c r="E3" s="47"/>
      <c r="F3" s="47"/>
      <c r="G3" s="48"/>
    </row>
    <row r="4" spans="1:29" ht="9.75" hidden="1" customHeight="1" x14ac:dyDescent="0.25">
      <c r="A4" s="45"/>
      <c r="B4" s="47"/>
      <c r="C4" s="47"/>
      <c r="D4" s="47"/>
      <c r="E4" s="47"/>
      <c r="F4" s="47"/>
      <c r="G4" s="48"/>
    </row>
    <row r="5" spans="1:29" ht="20.25" customHeight="1" x14ac:dyDescent="0.25">
      <c r="A5" s="45"/>
      <c r="B5" s="51" t="s">
        <v>118</v>
      </c>
      <c r="C5" s="49"/>
      <c r="D5" s="49"/>
      <c r="E5" s="47"/>
      <c r="F5" s="47"/>
      <c r="G5" s="48"/>
    </row>
    <row r="6" spans="1:29" ht="18.75" customHeight="1" x14ac:dyDescent="0.25">
      <c r="A6" s="45"/>
      <c r="B6" s="47"/>
      <c r="C6" s="47"/>
      <c r="D6" s="47"/>
      <c r="E6" s="50"/>
      <c r="F6" s="47"/>
      <c r="G6" s="48"/>
      <c r="K6" s="37">
        <v>1</v>
      </c>
      <c r="L6" s="37">
        <v>3</v>
      </c>
      <c r="M6" s="37">
        <v>4</v>
      </c>
      <c r="N6" s="37">
        <v>5</v>
      </c>
      <c r="O6" s="37">
        <v>6</v>
      </c>
      <c r="P6" s="37">
        <v>7</v>
      </c>
      <c r="Q6" s="37">
        <v>8</v>
      </c>
      <c r="R6" s="37">
        <v>9</v>
      </c>
      <c r="S6" s="37">
        <v>10</v>
      </c>
      <c r="T6" s="37">
        <v>11</v>
      </c>
      <c r="U6" s="37">
        <v>13</v>
      </c>
      <c r="V6" s="37">
        <v>15</v>
      </c>
      <c r="W6" s="37">
        <v>20</v>
      </c>
      <c r="X6" s="37">
        <v>25</v>
      </c>
      <c r="Y6" s="37">
        <v>30</v>
      </c>
      <c r="Z6" s="37">
        <v>35</v>
      </c>
      <c r="AA6" s="37">
        <v>40</v>
      </c>
      <c r="AB6" s="37">
        <v>45</v>
      </c>
      <c r="AC6" s="37">
        <v>50</v>
      </c>
    </row>
    <row r="7" spans="1:29" s="53" customFormat="1" ht="15.95" customHeight="1" x14ac:dyDescent="0.25">
      <c r="A7" s="45"/>
      <c r="B7" s="51" t="s">
        <v>59</v>
      </c>
      <c r="C7" s="51"/>
      <c r="D7" s="51"/>
      <c r="E7" s="50"/>
      <c r="F7" s="47"/>
      <c r="G7" s="48"/>
      <c r="H7" s="52"/>
      <c r="J7" s="53" t="s">
        <v>46</v>
      </c>
      <c r="K7" s="53">
        <v>60</v>
      </c>
      <c r="L7" s="53">
        <v>90</v>
      </c>
      <c r="M7" s="53">
        <v>105</v>
      </c>
      <c r="N7" s="53">
        <v>115</v>
      </c>
      <c r="O7" s="53">
        <v>125</v>
      </c>
      <c r="P7" s="54">
        <v>133</v>
      </c>
      <c r="Q7" s="53">
        <v>140.5</v>
      </c>
      <c r="R7" s="54">
        <v>148</v>
      </c>
      <c r="S7" s="53">
        <v>155</v>
      </c>
      <c r="T7" s="54">
        <v>165</v>
      </c>
      <c r="U7" s="54">
        <v>175</v>
      </c>
      <c r="V7" s="53">
        <v>185</v>
      </c>
      <c r="W7" s="53">
        <v>210</v>
      </c>
      <c r="X7" s="53">
        <v>230</v>
      </c>
      <c r="Y7" s="53">
        <v>245</v>
      </c>
      <c r="Z7" s="53">
        <v>265</v>
      </c>
      <c r="AA7" s="53">
        <v>280</v>
      </c>
      <c r="AB7" s="53">
        <v>290</v>
      </c>
      <c r="AC7" s="53">
        <v>305</v>
      </c>
    </row>
    <row r="8" spans="1:29" s="53" customFormat="1" ht="15.95" customHeight="1" x14ac:dyDescent="0.25">
      <c r="A8" s="45"/>
      <c r="B8" s="165"/>
      <c r="C8" s="166"/>
      <c r="D8" s="166"/>
      <c r="E8" s="166"/>
      <c r="F8" s="167"/>
      <c r="G8" s="48"/>
      <c r="H8" s="52"/>
      <c r="J8" s="53" t="s">
        <v>47</v>
      </c>
      <c r="K8" s="53">
        <v>210</v>
      </c>
      <c r="L8" s="53">
        <v>320</v>
      </c>
      <c r="M8" s="53">
        <v>360</v>
      </c>
      <c r="N8" s="53">
        <v>400</v>
      </c>
      <c r="O8" s="53">
        <v>440</v>
      </c>
      <c r="P8" s="53">
        <v>465</v>
      </c>
      <c r="Q8" s="53">
        <v>490</v>
      </c>
      <c r="R8" s="53">
        <v>515</v>
      </c>
      <c r="S8" s="53">
        <v>540</v>
      </c>
      <c r="T8" s="54">
        <v>568</v>
      </c>
      <c r="U8" s="54">
        <v>597</v>
      </c>
      <c r="V8" s="53">
        <v>625</v>
      </c>
      <c r="W8" s="53">
        <v>705</v>
      </c>
      <c r="X8" s="53">
        <v>770</v>
      </c>
      <c r="Y8" s="53">
        <v>830</v>
      </c>
      <c r="Z8" s="53">
        <v>880</v>
      </c>
      <c r="AA8" s="53">
        <v>930</v>
      </c>
      <c r="AB8" s="53">
        <v>970</v>
      </c>
      <c r="AC8" s="53">
        <v>1020</v>
      </c>
    </row>
    <row r="9" spans="1:29" s="53" customFormat="1" ht="15.95" customHeight="1" x14ac:dyDescent="0.25">
      <c r="A9" s="45"/>
      <c r="B9" s="47"/>
      <c r="C9" s="47"/>
      <c r="D9" s="47"/>
      <c r="E9" s="50"/>
      <c r="F9" s="47"/>
      <c r="G9" s="48"/>
      <c r="H9" s="52"/>
      <c r="J9" s="53" t="s">
        <v>48</v>
      </c>
      <c r="K9" s="53">
        <v>510</v>
      </c>
      <c r="L9" s="53">
        <v>780</v>
      </c>
      <c r="M9" s="53">
        <v>820</v>
      </c>
      <c r="N9" s="53">
        <v>910</v>
      </c>
      <c r="O9" s="53">
        <v>1000</v>
      </c>
      <c r="P9" s="54">
        <v>1049</v>
      </c>
      <c r="Q9" s="54">
        <v>1098</v>
      </c>
      <c r="R9" s="54">
        <v>1147</v>
      </c>
      <c r="S9" s="53">
        <v>1195</v>
      </c>
      <c r="T9" s="54">
        <v>1257</v>
      </c>
      <c r="U9" s="54">
        <v>1319</v>
      </c>
      <c r="V9" s="53">
        <v>1380</v>
      </c>
      <c r="W9" s="53">
        <v>1510</v>
      </c>
      <c r="X9" s="53">
        <v>1650</v>
      </c>
      <c r="Y9" s="53">
        <v>1760</v>
      </c>
      <c r="Z9" s="53">
        <v>1870</v>
      </c>
      <c r="AA9" s="53">
        <v>1950</v>
      </c>
      <c r="AB9" s="53">
        <v>2040</v>
      </c>
      <c r="AC9" s="53">
        <v>2120</v>
      </c>
    </row>
    <row r="10" spans="1:29" s="60" customFormat="1" ht="15.95" hidden="1" customHeight="1" x14ac:dyDescent="0.25">
      <c r="A10" s="55"/>
      <c r="B10" s="57"/>
      <c r="C10" s="57"/>
      <c r="D10" s="57"/>
      <c r="E10" s="57"/>
      <c r="F10" s="57"/>
      <c r="G10" s="58"/>
      <c r="H10" s="59"/>
      <c r="J10" s="53" t="s">
        <v>49</v>
      </c>
      <c r="K10" s="53">
        <v>400</v>
      </c>
      <c r="L10" s="53">
        <v>550</v>
      </c>
      <c r="M10" s="53">
        <v>590</v>
      </c>
      <c r="N10" s="53">
        <v>640</v>
      </c>
      <c r="O10" s="53">
        <v>680</v>
      </c>
      <c r="P10" s="53">
        <v>710</v>
      </c>
      <c r="Q10" s="53">
        <v>740</v>
      </c>
      <c r="R10" s="53">
        <v>770</v>
      </c>
      <c r="S10" s="53">
        <v>800</v>
      </c>
      <c r="T10" s="54">
        <v>833</v>
      </c>
      <c r="U10" s="54">
        <v>867</v>
      </c>
      <c r="V10" s="53">
        <v>900</v>
      </c>
      <c r="W10" s="53">
        <v>1000</v>
      </c>
      <c r="X10" s="53">
        <v>1070</v>
      </c>
      <c r="Y10" s="53">
        <v>1125</v>
      </c>
      <c r="Z10" s="53">
        <v>1180</v>
      </c>
      <c r="AA10" s="53">
        <v>1230</v>
      </c>
      <c r="AB10" s="53">
        <v>1275</v>
      </c>
      <c r="AC10" s="53">
        <v>1320</v>
      </c>
    </row>
    <row r="11" spans="1:29" s="53" customFormat="1" ht="15.95" hidden="1" customHeight="1" x14ac:dyDescent="0.25">
      <c r="A11" s="55"/>
      <c r="B11" s="61"/>
      <c r="C11" s="61"/>
      <c r="D11" s="61"/>
      <c r="E11" s="61"/>
      <c r="F11" s="61"/>
      <c r="G11" s="58"/>
      <c r="H11" s="52"/>
      <c r="J11" s="53" t="s">
        <v>50</v>
      </c>
      <c r="K11" s="53">
        <v>1100</v>
      </c>
      <c r="L11" s="53">
        <v>1650</v>
      </c>
      <c r="M11" s="53">
        <v>1800</v>
      </c>
      <c r="N11" s="53">
        <v>1950</v>
      </c>
      <c r="O11" s="53">
        <v>2100</v>
      </c>
      <c r="P11" s="54">
        <v>2213</v>
      </c>
      <c r="Q11" s="53">
        <v>2325.5</v>
      </c>
      <c r="R11" s="54">
        <v>2438</v>
      </c>
      <c r="S11" s="53">
        <v>2550</v>
      </c>
      <c r="T11" s="54">
        <v>2667</v>
      </c>
      <c r="U11" s="54">
        <v>2784</v>
      </c>
      <c r="V11" s="53">
        <v>2900</v>
      </c>
      <c r="W11" s="53">
        <v>3230</v>
      </c>
      <c r="X11" s="53">
        <v>3500</v>
      </c>
      <c r="Y11" s="53">
        <v>3730</v>
      </c>
      <c r="Z11" s="53">
        <v>3940</v>
      </c>
      <c r="AA11" s="53">
        <v>4150</v>
      </c>
      <c r="AB11" s="53">
        <v>4260</v>
      </c>
      <c r="AC11" s="53">
        <v>4470</v>
      </c>
    </row>
    <row r="12" spans="1:29" s="53" customFormat="1" ht="15.95" customHeight="1" x14ac:dyDescent="0.25">
      <c r="A12" s="45"/>
      <c r="B12" s="51" t="s">
        <v>70</v>
      </c>
      <c r="C12" s="47"/>
      <c r="D12" s="47"/>
      <c r="E12" s="50"/>
      <c r="F12" s="47"/>
      <c r="G12" s="48"/>
      <c r="H12" s="52"/>
      <c r="J12" s="53" t="s">
        <v>51</v>
      </c>
      <c r="K12" s="53">
        <v>1400</v>
      </c>
      <c r="L12" s="53">
        <v>2100</v>
      </c>
      <c r="M12" s="53">
        <v>2500</v>
      </c>
      <c r="N12" s="53">
        <v>2650</v>
      </c>
      <c r="O12" s="53">
        <v>2800</v>
      </c>
      <c r="P12" s="53">
        <v>2900</v>
      </c>
      <c r="Q12" s="53">
        <v>3000</v>
      </c>
      <c r="R12" s="53">
        <v>3100</v>
      </c>
      <c r="S12" s="53">
        <v>3200</v>
      </c>
      <c r="T12" s="54">
        <v>3450</v>
      </c>
      <c r="U12" s="54">
        <v>3700</v>
      </c>
      <c r="V12" s="53">
        <v>3950</v>
      </c>
      <c r="W12" s="53">
        <v>4400</v>
      </c>
      <c r="X12" s="53">
        <v>4800</v>
      </c>
      <c r="Y12" s="53">
        <v>5180</v>
      </c>
      <c r="Z12" s="53">
        <v>5480</v>
      </c>
      <c r="AA12" s="53">
        <v>5780</v>
      </c>
      <c r="AB12" s="53">
        <v>6050</v>
      </c>
      <c r="AC12" s="53">
        <v>6280</v>
      </c>
    </row>
    <row r="13" spans="1:29" s="53" customFormat="1" ht="15.95" customHeight="1" x14ac:dyDescent="0.25">
      <c r="A13" s="45"/>
      <c r="B13" s="62"/>
      <c r="C13" s="63" t="s">
        <v>71</v>
      </c>
      <c r="D13" s="63" t="s">
        <v>72</v>
      </c>
      <c r="E13" s="64" t="s">
        <v>73</v>
      </c>
      <c r="F13" s="43"/>
      <c r="G13" s="48"/>
      <c r="H13" s="52"/>
    </row>
    <row r="14" spans="1:29" s="53" customFormat="1" ht="15.95" customHeight="1" x14ac:dyDescent="0.25">
      <c r="A14" s="45"/>
      <c r="B14" s="65" t="s">
        <v>17</v>
      </c>
      <c r="C14" s="66">
        <v>200</v>
      </c>
      <c r="D14" s="66">
        <v>1600</v>
      </c>
      <c r="E14" s="67">
        <v>2000</v>
      </c>
      <c r="F14" s="68" t="s">
        <v>74</v>
      </c>
      <c r="G14" s="48"/>
      <c r="H14" s="52"/>
      <c r="K14" s="53">
        <v>2</v>
      </c>
      <c r="L14" s="53">
        <v>3</v>
      </c>
      <c r="M14" s="53">
        <v>4</v>
      </c>
      <c r="N14" s="53">
        <v>5</v>
      </c>
      <c r="O14" s="53">
        <v>6</v>
      </c>
      <c r="P14" s="53">
        <v>7</v>
      </c>
      <c r="Q14" s="53">
        <v>8</v>
      </c>
      <c r="R14" s="53">
        <v>9</v>
      </c>
      <c r="S14" s="53">
        <v>10</v>
      </c>
      <c r="T14" s="53">
        <v>11</v>
      </c>
      <c r="U14" s="53">
        <v>13</v>
      </c>
      <c r="V14" s="53">
        <v>16</v>
      </c>
      <c r="W14" s="53">
        <v>21</v>
      </c>
      <c r="X14" s="53">
        <v>26</v>
      </c>
      <c r="Y14" s="53">
        <v>30</v>
      </c>
      <c r="Z14" s="53">
        <v>35</v>
      </c>
      <c r="AA14" s="53">
        <v>40</v>
      </c>
      <c r="AB14" s="53">
        <v>45</v>
      </c>
      <c r="AC14" s="53">
        <v>50</v>
      </c>
    </row>
    <row r="15" spans="1:29" s="53" customFormat="1" ht="15.95" customHeight="1" x14ac:dyDescent="0.25">
      <c r="A15" s="45"/>
      <c r="B15" s="45" t="s">
        <v>75</v>
      </c>
      <c r="C15" s="47"/>
      <c r="D15" s="47"/>
      <c r="E15" s="69">
        <v>13</v>
      </c>
      <c r="F15" s="48" t="s">
        <v>1</v>
      </c>
      <c r="G15" s="48"/>
      <c r="H15" s="52"/>
      <c r="J15" s="53" t="s">
        <v>53</v>
      </c>
      <c r="K15" s="53">
        <v>0.5</v>
      </c>
      <c r="L15" s="53">
        <v>0.8</v>
      </c>
      <c r="M15" s="53">
        <v>1.1000000000000001</v>
      </c>
      <c r="N15" s="53">
        <v>1.3</v>
      </c>
      <c r="O15" s="53">
        <v>1.4</v>
      </c>
      <c r="P15" s="53">
        <v>1.5</v>
      </c>
      <c r="Q15" s="53">
        <v>1.55</v>
      </c>
      <c r="R15" s="53">
        <v>1.7</v>
      </c>
      <c r="S15" s="53">
        <v>1.75</v>
      </c>
      <c r="T15" s="53">
        <v>1.8</v>
      </c>
      <c r="U15" s="53">
        <v>1.9</v>
      </c>
      <c r="V15" s="53">
        <v>2.1</v>
      </c>
      <c r="W15" s="53">
        <v>2.4</v>
      </c>
      <c r="X15" s="53">
        <v>2.6</v>
      </c>
      <c r="Y15" s="53">
        <v>2.8</v>
      </c>
      <c r="Z15" s="53">
        <v>2.95</v>
      </c>
      <c r="AA15" s="53">
        <v>3.1</v>
      </c>
      <c r="AB15" s="53">
        <v>3.2</v>
      </c>
      <c r="AC15" s="53">
        <v>3.3</v>
      </c>
    </row>
    <row r="16" spans="1:29" s="53" customFormat="1" ht="15.95" customHeight="1" x14ac:dyDescent="0.25">
      <c r="A16" s="45"/>
      <c r="B16" s="45" t="s">
        <v>76</v>
      </c>
      <c r="C16" s="47"/>
      <c r="D16" s="47"/>
      <c r="E16" s="69">
        <v>1.2</v>
      </c>
      <c r="F16" s="48" t="s">
        <v>1</v>
      </c>
      <c r="G16" s="48"/>
      <c r="H16" s="52"/>
      <c r="J16" s="53" t="s">
        <v>52</v>
      </c>
      <c r="K16" s="53">
        <v>2.5</v>
      </c>
      <c r="L16" s="53">
        <v>3.1</v>
      </c>
      <c r="M16" s="53">
        <v>3.6</v>
      </c>
      <c r="N16" s="53">
        <v>4</v>
      </c>
      <c r="O16" s="53">
        <v>4.3</v>
      </c>
      <c r="P16" s="53">
        <v>4.8</v>
      </c>
      <c r="Q16" s="53">
        <v>5</v>
      </c>
      <c r="R16" s="53">
        <v>5.0999999999999996</v>
      </c>
      <c r="S16" s="53">
        <v>5.2</v>
      </c>
      <c r="T16" s="53">
        <v>5.6</v>
      </c>
      <c r="U16" s="53">
        <v>5.8</v>
      </c>
      <c r="V16" s="53">
        <v>6.3</v>
      </c>
      <c r="W16" s="53">
        <v>7</v>
      </c>
      <c r="X16" s="53">
        <v>7.8</v>
      </c>
      <c r="Y16" s="53">
        <v>8.3000000000000007</v>
      </c>
      <c r="Z16" s="53">
        <v>8.8000000000000007</v>
      </c>
      <c r="AA16" s="53">
        <v>9.1999999999999993</v>
      </c>
      <c r="AB16" s="53">
        <v>9.5</v>
      </c>
      <c r="AC16" s="53">
        <v>10</v>
      </c>
    </row>
    <row r="17" spans="1:11" s="53" customFormat="1" ht="15.95" customHeight="1" x14ac:dyDescent="0.25">
      <c r="A17" s="45"/>
      <c r="B17" s="70" t="str">
        <f>IF(AND(H47=1,L59&lt;E18),"Wartość zadana przewodności wody kotłowej musi być niższa niż"," ")</f>
        <v xml:space="preserve"> </v>
      </c>
      <c r="C17" s="71"/>
      <c r="D17" s="71"/>
      <c r="E17" s="72" t="str">
        <f>IF(AND(H47=1,L59&lt;E18),L59," ")</f>
        <v xml:space="preserve"> </v>
      </c>
      <c r="F17" s="73" t="str">
        <f>IF(AND(H47=1,L59&lt;E18),"µS/cm"," ")</f>
        <v xml:space="preserve"> </v>
      </c>
      <c r="G17" s="48"/>
      <c r="H17" s="52"/>
    </row>
    <row r="18" spans="1:11" s="53" customFormat="1" ht="15.95" customHeight="1" x14ac:dyDescent="0.25">
      <c r="A18" s="45"/>
      <c r="B18" s="65" t="s">
        <v>77</v>
      </c>
      <c r="C18" s="74"/>
      <c r="D18" s="74"/>
      <c r="E18" s="75">
        <v>4000</v>
      </c>
      <c r="F18" s="76" t="s">
        <v>78</v>
      </c>
      <c r="G18" s="48"/>
      <c r="H18" s="52"/>
    </row>
    <row r="19" spans="1:11" s="53" customFormat="1" ht="15.95" customHeight="1" x14ac:dyDescent="0.25">
      <c r="A19" s="45"/>
      <c r="B19" s="77" t="s">
        <v>24</v>
      </c>
      <c r="C19" s="78"/>
      <c r="D19" s="78"/>
      <c r="E19" s="79">
        <v>200</v>
      </c>
      <c r="F19" s="80" t="s">
        <v>79</v>
      </c>
      <c r="G19" s="48"/>
      <c r="H19" s="52"/>
    </row>
    <row r="20" spans="1:11" s="53" customFormat="1" ht="15.95" customHeight="1" x14ac:dyDescent="0.25">
      <c r="A20" s="45"/>
      <c r="B20" s="47"/>
      <c r="C20" s="47"/>
      <c r="D20" s="47"/>
      <c r="E20" s="81"/>
      <c r="F20" s="47"/>
      <c r="G20" s="48"/>
      <c r="H20" s="52"/>
    </row>
    <row r="21" spans="1:11" s="53" customFormat="1" ht="15.95" customHeight="1" x14ac:dyDescent="0.25">
      <c r="A21" s="45"/>
      <c r="B21" s="51" t="s">
        <v>80</v>
      </c>
      <c r="C21" s="74"/>
      <c r="D21" s="74"/>
      <c r="E21" s="50"/>
      <c r="F21" s="47"/>
      <c r="G21" s="48"/>
      <c r="H21" s="52"/>
    </row>
    <row r="22" spans="1:11" s="53" customFormat="1" ht="15.95" customHeight="1" x14ac:dyDescent="0.25">
      <c r="A22" s="45"/>
      <c r="B22" s="41" t="s">
        <v>81</v>
      </c>
      <c r="C22" s="82">
        <f>C14*$E$19/($E$18-$E$19)</f>
        <v>10.526315789473685</v>
      </c>
      <c r="D22" s="82">
        <f>D14*$E$19/($E$18-$E$19)</f>
        <v>84.21052631578948</v>
      </c>
      <c r="E22" s="82">
        <f>E14*$E$19/($E$18-$E$19)</f>
        <v>105.26315789473684</v>
      </c>
      <c r="F22" s="43" t="s">
        <v>74</v>
      </c>
      <c r="G22" s="48"/>
      <c r="H22" s="52"/>
      <c r="J22" s="53" t="s">
        <v>42</v>
      </c>
      <c r="K22" s="53">
        <v>2</v>
      </c>
    </row>
    <row r="23" spans="1:11" s="53" customFormat="1" ht="15.95" customHeight="1" x14ac:dyDescent="0.25">
      <c r="A23" s="45"/>
      <c r="B23" s="77" t="s">
        <v>82</v>
      </c>
      <c r="C23" s="78"/>
      <c r="D23" s="78"/>
      <c r="E23" s="83">
        <f>E22/E14*100</f>
        <v>5.2631578947368416</v>
      </c>
      <c r="F23" s="84" t="s">
        <v>83</v>
      </c>
      <c r="G23" s="48"/>
      <c r="H23" s="52"/>
      <c r="J23" s="53" t="s">
        <v>43</v>
      </c>
      <c r="K23" s="53">
        <v>3</v>
      </c>
    </row>
    <row r="24" spans="1:11" s="53" customFormat="1" ht="15.95" customHeight="1" x14ac:dyDescent="0.25">
      <c r="A24" s="45"/>
      <c r="B24" s="74"/>
      <c r="C24" s="74"/>
      <c r="D24" s="74"/>
      <c r="E24" s="85"/>
      <c r="F24" s="74"/>
      <c r="G24" s="48"/>
      <c r="H24" s="52"/>
      <c r="J24" s="53" t="s">
        <v>44</v>
      </c>
      <c r="K24" s="53">
        <v>4</v>
      </c>
    </row>
    <row r="25" spans="1:11" s="53" customFormat="1" ht="15.95" customHeight="1" x14ac:dyDescent="0.25">
      <c r="A25" s="45"/>
      <c r="B25" s="51" t="s">
        <v>84</v>
      </c>
      <c r="C25" s="74"/>
      <c r="D25" s="74"/>
      <c r="E25" s="50"/>
      <c r="F25" s="47"/>
      <c r="G25" s="48"/>
      <c r="H25" s="52"/>
      <c r="J25" s="53" t="s">
        <v>45</v>
      </c>
      <c r="K25" s="53">
        <v>5</v>
      </c>
    </row>
    <row r="26" spans="1:11" s="53" customFormat="1" ht="15.95" customHeight="1" x14ac:dyDescent="0.25">
      <c r="A26" s="45"/>
      <c r="B26" s="41" t="s">
        <v>85</v>
      </c>
      <c r="C26" s="42"/>
      <c r="D26" s="42"/>
      <c r="E26" s="42"/>
      <c r="F26" s="43"/>
      <c r="G26" s="48"/>
      <c r="H26" s="52"/>
      <c r="J26" s="53" t="s">
        <v>54</v>
      </c>
      <c r="K26" s="53">
        <v>6</v>
      </c>
    </row>
    <row r="27" spans="1:11" s="53" customFormat="1" ht="15.95" customHeight="1" x14ac:dyDescent="0.25">
      <c r="A27" s="45"/>
      <c r="B27" s="45" t="s">
        <v>86</v>
      </c>
      <c r="C27" s="86">
        <f>C22-E35</f>
        <v>5.2631578947368425</v>
      </c>
      <c r="D27" s="86">
        <f>D22-E35</f>
        <v>78.94736842105263</v>
      </c>
      <c r="E27" s="86">
        <f>E22*0.95</f>
        <v>99.999999999999986</v>
      </c>
      <c r="F27" s="48" t="s">
        <v>74</v>
      </c>
      <c r="G27" s="48"/>
      <c r="H27" s="52"/>
    </row>
    <row r="28" spans="1:11" s="53" customFormat="1" ht="15.95" customHeight="1" x14ac:dyDescent="0.25">
      <c r="A28" s="45"/>
      <c r="B28" s="45" t="s">
        <v>119</v>
      </c>
      <c r="C28" s="45"/>
      <c r="D28" s="47"/>
      <c r="E28" s="87" t="str">
        <f>IF(E15&gt;45,"ZASTOSUJ INNY ZAWÓR",E29)</f>
        <v>BA(E) 46 PN40</v>
      </c>
      <c r="F28" s="88"/>
      <c r="G28" s="48"/>
      <c r="H28" s="52"/>
    </row>
    <row r="29" spans="1:11" s="53" customFormat="1" ht="15.95" hidden="1" customHeight="1" x14ac:dyDescent="0.25">
      <c r="A29" s="55"/>
      <c r="B29" s="55"/>
      <c r="C29" s="56"/>
      <c r="D29" s="56"/>
      <c r="E29" s="89" t="str">
        <f>IF(E15&gt;30,"BA(E) 47 PN63","BA(E) 46 PN40")</f>
        <v>BA(E) 46 PN40</v>
      </c>
      <c r="F29" s="58"/>
      <c r="G29" s="58"/>
      <c r="H29" s="52"/>
    </row>
    <row r="30" spans="1:11" s="53" customFormat="1" ht="15.95" customHeight="1" x14ac:dyDescent="0.25">
      <c r="A30" s="45"/>
      <c r="B30" s="45" t="s">
        <v>87</v>
      </c>
      <c r="C30" s="47"/>
      <c r="D30" s="47"/>
      <c r="E30" s="81" t="str">
        <f>INDEX(J7:J12,H30)</f>
        <v xml:space="preserve">DN15-32 / 0-66% </v>
      </c>
      <c r="F30" s="90"/>
      <c r="G30" s="48"/>
      <c r="H30" s="52">
        <v>2</v>
      </c>
    </row>
    <row r="31" spans="1:11" s="53" customFormat="1" ht="15.95" customHeight="1" x14ac:dyDescent="0.25">
      <c r="A31" s="45"/>
      <c r="B31" s="91" t="s">
        <v>88</v>
      </c>
      <c r="C31" s="92"/>
      <c r="D31" s="92"/>
      <c r="E31" s="93">
        <f>HLOOKUP(E15-E16,K6:AC12,H30+1)</f>
        <v>568</v>
      </c>
      <c r="F31" s="94" t="s">
        <v>74</v>
      </c>
      <c r="G31" s="48"/>
      <c r="H31" s="52"/>
    </row>
    <row r="32" spans="1:11" s="53" customFormat="1" ht="15.95" customHeight="1" x14ac:dyDescent="0.25">
      <c r="A32" s="45"/>
      <c r="B32" s="47"/>
      <c r="C32" s="47"/>
      <c r="D32" s="47"/>
      <c r="E32" s="47"/>
      <c r="F32" s="47"/>
      <c r="G32" s="48"/>
      <c r="H32" s="52"/>
      <c r="J32" s="53">
        <v>1</v>
      </c>
    </row>
    <row r="33" spans="1:12" s="53" customFormat="1" ht="15.95" customHeight="1" x14ac:dyDescent="0.25">
      <c r="A33" s="45"/>
      <c r="B33" s="51" t="s">
        <v>89</v>
      </c>
      <c r="C33" s="74"/>
      <c r="D33" s="74"/>
      <c r="E33" s="50"/>
      <c r="F33" s="47"/>
      <c r="G33" s="48"/>
      <c r="H33" s="52"/>
      <c r="J33" s="53">
        <v>2</v>
      </c>
    </row>
    <row r="34" spans="1:12" s="53" customFormat="1" ht="15.95" customHeight="1" x14ac:dyDescent="0.25">
      <c r="A34" s="45"/>
      <c r="B34" s="41" t="s">
        <v>90</v>
      </c>
      <c r="C34" s="42"/>
      <c r="D34" s="42"/>
      <c r="E34" s="42"/>
      <c r="F34" s="43"/>
      <c r="G34" s="48"/>
      <c r="H34" s="52"/>
      <c r="J34" s="53">
        <v>3</v>
      </c>
    </row>
    <row r="35" spans="1:12" s="53" customFormat="1" ht="15.95" customHeight="1" x14ac:dyDescent="0.25">
      <c r="A35" s="45"/>
      <c r="B35" s="45" t="s">
        <v>91</v>
      </c>
      <c r="C35" s="47"/>
      <c r="D35" s="47"/>
      <c r="E35" s="86">
        <f>E22*0.05</f>
        <v>5.2631578947368425</v>
      </c>
      <c r="F35" s="48" t="s">
        <v>74</v>
      </c>
      <c r="G35" s="48"/>
      <c r="H35" s="52"/>
      <c r="J35" s="53">
        <v>4</v>
      </c>
    </row>
    <row r="36" spans="1:12" s="53" customFormat="1" ht="15.95" customHeight="1" x14ac:dyDescent="0.25">
      <c r="A36" s="45"/>
      <c r="B36" s="45" t="s">
        <v>120</v>
      </c>
      <c r="C36" s="45"/>
      <c r="D36" s="47"/>
      <c r="E36" s="87" t="str">
        <f>IF(E15&gt;45,"ZASTOSUJ INNY ZAWÓR",E37)</f>
        <v>(M)PA 46 PN40</v>
      </c>
      <c r="F36" s="88"/>
      <c r="G36" s="48"/>
      <c r="H36" s="52"/>
      <c r="J36" s="53">
        <v>5</v>
      </c>
    </row>
    <row r="37" spans="1:12" s="96" customFormat="1" ht="15.95" hidden="1" customHeight="1" x14ac:dyDescent="0.25">
      <c r="A37" s="55"/>
      <c r="B37" s="55"/>
      <c r="C37" s="56"/>
      <c r="D37" s="56"/>
      <c r="E37" s="89" t="str">
        <f>IF(E15&gt;30,"(M)PA 47 PN63","(M)PA 46 PN40")</f>
        <v>(M)PA 46 PN40</v>
      </c>
      <c r="F37" s="58"/>
      <c r="G37" s="58"/>
      <c r="H37" s="95"/>
      <c r="J37" s="97">
        <v>6</v>
      </c>
    </row>
    <row r="38" spans="1:12" s="53" customFormat="1" ht="15.95" customHeight="1" x14ac:dyDescent="0.25">
      <c r="A38" s="45"/>
      <c r="B38" s="45" t="s">
        <v>92</v>
      </c>
      <c r="C38" s="47"/>
      <c r="D38" s="47"/>
      <c r="E38" s="81" t="str">
        <f>INDEX(J15:J16,H38)</f>
        <v>DN 20-25-32</v>
      </c>
      <c r="F38" s="48"/>
      <c r="G38" s="48"/>
      <c r="H38" s="52">
        <v>1</v>
      </c>
      <c r="J38" s="53">
        <v>7</v>
      </c>
      <c r="L38" s="53">
        <f>24/(E35*24/E40/E41)*60*E39</f>
        <v>64.98</v>
      </c>
    </row>
    <row r="39" spans="1:12" s="53" customFormat="1" ht="15.95" customHeight="1" x14ac:dyDescent="0.25">
      <c r="A39" s="45"/>
      <c r="B39" s="45" t="s">
        <v>93</v>
      </c>
      <c r="C39" s="45"/>
      <c r="D39" s="47"/>
      <c r="E39" s="47">
        <f>H39</f>
        <v>1</v>
      </c>
      <c r="F39" s="48"/>
      <c r="G39" s="48"/>
      <c r="H39" s="52">
        <v>1</v>
      </c>
      <c r="J39" s="53">
        <v>8</v>
      </c>
      <c r="L39" s="53">
        <f>QUOTIENT(L38,60)</f>
        <v>1</v>
      </c>
    </row>
    <row r="40" spans="1:12" s="53" customFormat="1" ht="15.95" customHeight="1" x14ac:dyDescent="0.25">
      <c r="A40" s="45"/>
      <c r="B40" s="45" t="s">
        <v>94</v>
      </c>
      <c r="C40" s="47"/>
      <c r="D40" s="47"/>
      <c r="E40" s="47">
        <f>HLOOKUP(E15,J14:AC16,H38+1)</f>
        <v>1.9</v>
      </c>
      <c r="F40" s="48" t="s">
        <v>95</v>
      </c>
      <c r="G40" s="48"/>
      <c r="H40" s="52"/>
      <c r="J40" s="53">
        <v>9</v>
      </c>
    </row>
    <row r="41" spans="1:12" s="53" customFormat="1" ht="15.95" customHeight="1" x14ac:dyDescent="0.25">
      <c r="A41" s="45"/>
      <c r="B41" s="45" t="s">
        <v>96</v>
      </c>
      <c r="C41" s="45"/>
      <c r="D41" s="47"/>
      <c r="E41" s="47">
        <f>INDEX(K22:K26,H41)</f>
        <v>3</v>
      </c>
      <c r="F41" s="48" t="s">
        <v>97</v>
      </c>
      <c r="G41" s="48"/>
      <c r="H41" s="52">
        <v>2</v>
      </c>
      <c r="J41" s="53">
        <v>10</v>
      </c>
    </row>
    <row r="42" spans="1:12" s="53" customFormat="1" ht="15.95" customHeight="1" x14ac:dyDescent="0.25">
      <c r="A42" s="45"/>
      <c r="B42" s="91" t="s">
        <v>98</v>
      </c>
      <c r="C42" s="92">
        <f>IF(L39=0," ",L39)</f>
        <v>1</v>
      </c>
      <c r="D42" s="92" t="str">
        <f>IF(L39=0," ","h")</f>
        <v>h</v>
      </c>
      <c r="E42" s="98">
        <f>L38-L39*60</f>
        <v>4.980000000000004</v>
      </c>
      <c r="F42" s="94" t="s">
        <v>99</v>
      </c>
      <c r="G42" s="48"/>
      <c r="H42" s="52"/>
    </row>
    <row r="43" spans="1:12" s="101" customFormat="1" ht="15.95" hidden="1" customHeight="1" x14ac:dyDescent="0.25">
      <c r="A43" s="45"/>
      <c r="B43" s="47"/>
      <c r="C43" s="47"/>
      <c r="D43" s="47"/>
      <c r="E43" s="99"/>
      <c r="F43" s="47"/>
      <c r="G43" s="48"/>
      <c r="H43" s="100"/>
    </row>
    <row r="44" spans="1:12" s="53" customFormat="1" ht="15.95" hidden="1" customHeight="1" x14ac:dyDescent="0.25">
      <c r="A44" s="45"/>
      <c r="B44" s="47"/>
      <c r="C44" s="47"/>
      <c r="D44" s="47"/>
      <c r="E44" s="47"/>
      <c r="F44" s="47"/>
      <c r="G44" s="48"/>
      <c r="H44" s="52"/>
    </row>
    <row r="45" spans="1:12" s="105" customFormat="1" ht="15.95" hidden="1" customHeight="1" x14ac:dyDescent="0.25">
      <c r="A45" s="177"/>
      <c r="B45" s="102"/>
      <c r="C45" s="102"/>
      <c r="D45" s="102"/>
      <c r="E45" s="102"/>
      <c r="F45" s="102"/>
      <c r="G45" s="103"/>
      <c r="H45" s="104"/>
    </row>
    <row r="46" spans="1:12" s="105" customFormat="1" ht="15.95" customHeight="1" x14ac:dyDescent="0.25">
      <c r="A46" s="177"/>
      <c r="B46" s="102"/>
      <c r="C46" s="102"/>
      <c r="D46" s="102"/>
      <c r="E46" s="102"/>
      <c r="F46" s="102"/>
      <c r="G46" s="103"/>
      <c r="H46" s="104"/>
    </row>
    <row r="47" spans="1:12" s="53" customFormat="1" ht="15.95" customHeight="1" x14ac:dyDescent="0.25">
      <c r="A47" s="106"/>
      <c r="B47" s="108" t="s">
        <v>100</v>
      </c>
      <c r="C47" s="107"/>
      <c r="D47" s="107"/>
      <c r="E47" s="107"/>
      <c r="F47" s="107"/>
      <c r="G47" s="109"/>
      <c r="H47" s="52">
        <v>2</v>
      </c>
      <c r="K47" s="53" t="s">
        <v>101</v>
      </c>
    </row>
    <row r="48" spans="1:12" s="53" customFormat="1" ht="15.95" hidden="1" customHeight="1" x14ac:dyDescent="0.25">
      <c r="A48" s="106"/>
      <c r="B48" s="107"/>
      <c r="C48" s="107"/>
      <c r="D48" s="107"/>
      <c r="E48" s="107"/>
      <c r="F48" s="107"/>
      <c r="G48" s="109"/>
      <c r="H48" s="52"/>
      <c r="K48" s="53" t="s">
        <v>102</v>
      </c>
    </row>
    <row r="49" spans="1:12" s="53" customFormat="1" ht="15.95" customHeight="1" x14ac:dyDescent="0.25">
      <c r="A49" s="106"/>
      <c r="B49" s="110" t="s">
        <v>103</v>
      </c>
      <c r="C49" s="62"/>
      <c r="D49" s="111"/>
      <c r="E49" s="111"/>
      <c r="F49" s="112"/>
      <c r="G49" s="109"/>
      <c r="H49" s="52">
        <v>2</v>
      </c>
    </row>
    <row r="50" spans="1:12" s="53" customFormat="1" ht="15.95" customHeight="1" x14ac:dyDescent="0.25">
      <c r="A50" s="106"/>
      <c r="B50" s="106" t="s">
        <v>104</v>
      </c>
      <c r="C50" s="107"/>
      <c r="D50" s="107" t="str">
        <f>IF(AND(H47=1,E51&gt;=E50),"Złe dane"," ")</f>
        <v xml:space="preserve"> </v>
      </c>
      <c r="E50" s="113">
        <v>12</v>
      </c>
      <c r="F50" s="109" t="s">
        <v>105</v>
      </c>
      <c r="G50" s="109"/>
      <c r="H50" s="52"/>
    </row>
    <row r="51" spans="1:12" s="53" customFormat="1" ht="15.95" customHeight="1" x14ac:dyDescent="0.25">
      <c r="A51" s="106"/>
      <c r="B51" s="106" t="s">
        <v>106</v>
      </c>
      <c r="C51" s="107"/>
      <c r="D51" s="107" t="str">
        <f>D50</f>
        <v xml:space="preserve"> </v>
      </c>
      <c r="E51" s="113">
        <v>0.5</v>
      </c>
      <c r="F51" s="109" t="s">
        <v>105</v>
      </c>
      <c r="G51" s="109"/>
      <c r="H51" s="52"/>
    </row>
    <row r="52" spans="1:12" s="96" customFormat="1" ht="15.95" customHeight="1" x14ac:dyDescent="0.25">
      <c r="A52" s="106"/>
      <c r="B52" s="106" t="s">
        <v>107</v>
      </c>
      <c r="C52" s="107"/>
      <c r="D52" s="107"/>
      <c r="E52" s="114">
        <f>E51/(E50-E51)*100</f>
        <v>4.3478260869565215</v>
      </c>
      <c r="F52" s="115" t="s">
        <v>83</v>
      </c>
      <c r="G52" s="109"/>
      <c r="H52" s="95"/>
    </row>
    <row r="53" spans="1:12" s="53" customFormat="1" ht="15.95" hidden="1" customHeight="1" x14ac:dyDescent="0.25">
      <c r="A53" s="116"/>
      <c r="B53" s="116" t="s">
        <v>108</v>
      </c>
      <c r="C53" s="61"/>
      <c r="D53" s="61"/>
      <c r="E53" s="61">
        <f>IF(OR(H47=2,H49=2),0,((E19/(E52/100))+E19))</f>
        <v>0</v>
      </c>
      <c r="F53" s="117" t="s">
        <v>79</v>
      </c>
      <c r="G53" s="117"/>
      <c r="H53" s="52"/>
    </row>
    <row r="54" spans="1:12" s="53" customFormat="1" ht="15.95" customHeight="1" x14ac:dyDescent="0.25">
      <c r="A54" s="106"/>
      <c r="B54" s="106" t="s">
        <v>108</v>
      </c>
      <c r="C54" s="107"/>
      <c r="D54" s="107"/>
      <c r="E54" s="118" t="str">
        <f>IF(E53=0," ",E53)</f>
        <v xml:space="preserve"> </v>
      </c>
      <c r="F54" s="109" t="s">
        <v>79</v>
      </c>
      <c r="G54" s="109"/>
      <c r="H54" s="52"/>
    </row>
    <row r="55" spans="1:12" s="53" customFormat="1" ht="15.95" customHeight="1" x14ac:dyDescent="0.25">
      <c r="A55" s="106"/>
      <c r="B55" s="106"/>
      <c r="C55" s="107"/>
      <c r="D55" s="107"/>
      <c r="E55" s="107"/>
      <c r="F55" s="109"/>
      <c r="G55" s="109"/>
      <c r="H55" s="52"/>
      <c r="K55" s="53">
        <f>E53</f>
        <v>0</v>
      </c>
      <c r="L55" s="53">
        <f>IF(K55=0,100000,K55)</f>
        <v>100000</v>
      </c>
    </row>
    <row r="56" spans="1:12" s="53" customFormat="1" ht="15.95" customHeight="1" x14ac:dyDescent="0.25">
      <c r="A56" s="106"/>
      <c r="B56" s="119" t="s">
        <v>109</v>
      </c>
      <c r="C56" s="106"/>
      <c r="D56" s="107"/>
      <c r="E56" s="107"/>
      <c r="F56" s="109"/>
      <c r="G56" s="109"/>
      <c r="H56" s="52">
        <v>2</v>
      </c>
      <c r="K56" s="53">
        <f>E60</f>
        <v>0</v>
      </c>
      <c r="L56" s="53">
        <f>IF(K56=0,100000,K56)</f>
        <v>100000</v>
      </c>
    </row>
    <row r="57" spans="1:12" s="53" customFormat="1" ht="15.95" customHeight="1" x14ac:dyDescent="0.25">
      <c r="A57" s="106"/>
      <c r="B57" s="106" t="s">
        <v>110</v>
      </c>
      <c r="C57" s="107"/>
      <c r="D57" s="107" t="str">
        <f>IF(AND(H47=1,E58&gt;=E57),"Złe dane"," ")</f>
        <v xml:space="preserve"> </v>
      </c>
      <c r="E57" s="113">
        <v>120</v>
      </c>
      <c r="F57" s="109" t="s">
        <v>111</v>
      </c>
      <c r="G57" s="109"/>
      <c r="H57" s="52"/>
      <c r="K57" s="54">
        <f>E67</f>
        <v>0</v>
      </c>
      <c r="L57" s="54">
        <f>IF(K57=0,100000,K57)</f>
        <v>100000</v>
      </c>
    </row>
    <row r="58" spans="1:12" s="53" customFormat="1" ht="15.95" customHeight="1" x14ac:dyDescent="0.25">
      <c r="A58" s="106"/>
      <c r="B58" s="106" t="s">
        <v>112</v>
      </c>
      <c r="C58" s="107"/>
      <c r="D58" s="107" t="str">
        <f>D57</f>
        <v xml:space="preserve"> </v>
      </c>
      <c r="E58" s="113">
        <v>5</v>
      </c>
      <c r="F58" s="109" t="s">
        <v>111</v>
      </c>
      <c r="G58" s="109"/>
      <c r="H58" s="52"/>
    </row>
    <row r="59" spans="1:12" s="96" customFormat="1" ht="15.95" customHeight="1" x14ac:dyDescent="0.25">
      <c r="A59" s="106"/>
      <c r="B59" s="106" t="s">
        <v>113</v>
      </c>
      <c r="C59" s="107"/>
      <c r="D59" s="107"/>
      <c r="E59" s="114" t="str">
        <f>IF(OR(H47=2,H56=2)," ",E58/(E57-E58)*100)</f>
        <v xml:space="preserve"> </v>
      </c>
      <c r="F59" s="109" t="s">
        <v>83</v>
      </c>
      <c r="G59" s="109"/>
      <c r="H59" s="95"/>
      <c r="K59" s="120">
        <f>IF(AND(K55&lt;K57,K55&lt;K56),K55,IF(AND(K56&lt;K55,K56&lt;K57),K56,K57))</f>
        <v>0</v>
      </c>
      <c r="L59" s="120">
        <f>IF(AND(L55&lt;L57,L55&lt;L56),L55,IF(AND(L56&lt;L55,L56&lt;L57),L56,L57))</f>
        <v>100000</v>
      </c>
    </row>
    <row r="60" spans="1:12" s="53" customFormat="1" ht="15.95" hidden="1" customHeight="1" x14ac:dyDescent="0.25">
      <c r="A60" s="116"/>
      <c r="B60" s="116" t="s">
        <v>108</v>
      </c>
      <c r="C60" s="61"/>
      <c r="D60" s="61"/>
      <c r="E60" s="61">
        <f>IF(OR(H47=2,H56=2),0,((E19/(E59/100))+E19))</f>
        <v>0</v>
      </c>
      <c r="F60" s="117" t="s">
        <v>79</v>
      </c>
      <c r="G60" s="117"/>
      <c r="H60" s="52"/>
    </row>
    <row r="61" spans="1:12" s="53" customFormat="1" ht="15.95" customHeight="1" x14ac:dyDescent="0.25">
      <c r="A61" s="106"/>
      <c r="B61" s="106" t="s">
        <v>108</v>
      </c>
      <c r="C61" s="107"/>
      <c r="D61" s="107"/>
      <c r="E61" s="107" t="str">
        <f>IF(E60=0," ",E60)</f>
        <v xml:space="preserve"> </v>
      </c>
      <c r="F61" s="109" t="s">
        <v>79</v>
      </c>
      <c r="G61" s="109"/>
      <c r="H61" s="52"/>
    </row>
    <row r="62" spans="1:12" s="53" customFormat="1" ht="15.95" customHeight="1" x14ac:dyDescent="0.25">
      <c r="A62" s="106"/>
      <c r="B62" s="119"/>
      <c r="C62" s="107"/>
      <c r="D62" s="107"/>
      <c r="E62" s="107"/>
      <c r="F62" s="109"/>
      <c r="G62" s="109"/>
      <c r="H62" s="52"/>
    </row>
    <row r="63" spans="1:12" s="53" customFormat="1" ht="15.95" customHeight="1" x14ac:dyDescent="0.25">
      <c r="A63" s="106"/>
      <c r="B63" s="119" t="s">
        <v>114</v>
      </c>
      <c r="C63" s="106"/>
      <c r="D63" s="107"/>
      <c r="E63" s="107"/>
      <c r="F63" s="109"/>
      <c r="G63" s="109"/>
      <c r="H63" s="52">
        <v>2</v>
      </c>
    </row>
    <row r="64" spans="1:12" s="53" customFormat="1" ht="15.95" customHeight="1" x14ac:dyDescent="0.25">
      <c r="A64" s="106"/>
      <c r="B64" s="106" t="s">
        <v>115</v>
      </c>
      <c r="C64" s="107"/>
      <c r="D64" s="107" t="str">
        <f>IF(AND(H47=1,E65&gt;=E64),"Złe dane"," ")</f>
        <v xml:space="preserve"> </v>
      </c>
      <c r="E64" s="113">
        <v>700</v>
      </c>
      <c r="F64" s="109" t="s">
        <v>111</v>
      </c>
      <c r="G64" s="109"/>
      <c r="H64" s="52"/>
    </row>
    <row r="65" spans="1:8" s="53" customFormat="1" ht="15.95" customHeight="1" x14ac:dyDescent="0.25">
      <c r="A65" s="106"/>
      <c r="B65" s="106" t="s">
        <v>116</v>
      </c>
      <c r="C65" s="107"/>
      <c r="D65" s="107" t="str">
        <f>D64</f>
        <v xml:space="preserve"> </v>
      </c>
      <c r="E65" s="113">
        <v>30</v>
      </c>
      <c r="F65" s="109" t="s">
        <v>111</v>
      </c>
      <c r="G65" s="109"/>
      <c r="H65" s="52"/>
    </row>
    <row r="66" spans="1:8" s="96" customFormat="1" ht="15.95" customHeight="1" x14ac:dyDescent="0.25">
      <c r="A66" s="106"/>
      <c r="B66" s="106" t="s">
        <v>113</v>
      </c>
      <c r="C66" s="107"/>
      <c r="D66" s="107"/>
      <c r="E66" s="114" t="str">
        <f>IF(OR(H47=2,H63=2)," ",E65/(E64-E65)*100)</f>
        <v xml:space="preserve"> </v>
      </c>
      <c r="F66" s="109" t="s">
        <v>83</v>
      </c>
      <c r="G66" s="109"/>
      <c r="H66" s="95"/>
    </row>
    <row r="67" spans="1:8" s="53" customFormat="1" ht="15.95" hidden="1" customHeight="1" x14ac:dyDescent="0.25">
      <c r="A67" s="116"/>
      <c r="B67" s="116" t="s">
        <v>108</v>
      </c>
      <c r="C67" s="61"/>
      <c r="D67" s="61"/>
      <c r="E67" s="121">
        <f>IF(OR(H47=2,H63=2),0,((E19/(E66/100))+E19))</f>
        <v>0</v>
      </c>
      <c r="F67" s="117" t="s">
        <v>79</v>
      </c>
      <c r="G67" s="117"/>
      <c r="H67" s="52"/>
    </row>
    <row r="68" spans="1:8" s="53" customFormat="1" ht="15.95" customHeight="1" x14ac:dyDescent="0.25">
      <c r="A68" s="106"/>
      <c r="B68" s="122" t="s">
        <v>108</v>
      </c>
      <c r="C68" s="123"/>
      <c r="D68" s="123"/>
      <c r="E68" s="124" t="str">
        <f>IF(E67=0," ",E67)</f>
        <v xml:space="preserve"> </v>
      </c>
      <c r="F68" s="125" t="s">
        <v>79</v>
      </c>
      <c r="G68" s="109"/>
      <c r="H68" s="52"/>
    </row>
    <row r="69" spans="1:8" s="53" customFormat="1" ht="15.95" customHeight="1" x14ac:dyDescent="0.25">
      <c r="A69" s="106"/>
      <c r="B69" s="107"/>
      <c r="C69" s="107"/>
      <c r="D69" s="107"/>
      <c r="E69" s="107"/>
      <c r="F69" s="107"/>
      <c r="G69" s="109"/>
      <c r="H69" s="52"/>
    </row>
    <row r="70" spans="1:8" s="53" customFormat="1" ht="15.95" customHeight="1" x14ac:dyDescent="0.25">
      <c r="A70" s="106"/>
      <c r="B70" s="51" t="s">
        <v>67</v>
      </c>
      <c r="C70" s="108"/>
      <c r="D70" s="108"/>
      <c r="E70" s="107"/>
      <c r="F70" s="107"/>
      <c r="G70" s="109"/>
      <c r="H70" s="52"/>
    </row>
    <row r="71" spans="1:8" s="53" customFormat="1" ht="83.25" customHeight="1" x14ac:dyDescent="0.25">
      <c r="A71" s="106"/>
      <c r="B71" s="168"/>
      <c r="C71" s="169"/>
      <c r="D71" s="169"/>
      <c r="E71" s="169"/>
      <c r="F71" s="170"/>
      <c r="G71" s="109"/>
      <c r="H71" s="52"/>
    </row>
    <row r="72" spans="1:8" s="53" customFormat="1" ht="15.95" customHeight="1" x14ac:dyDescent="0.25">
      <c r="A72" s="106"/>
      <c r="B72" s="108"/>
      <c r="C72" s="108"/>
      <c r="D72" s="108"/>
      <c r="E72" s="107"/>
      <c r="F72" s="107"/>
      <c r="G72" s="109"/>
      <c r="H72" s="52"/>
    </row>
    <row r="73" spans="1:8" s="53" customFormat="1" ht="15.95" customHeight="1" x14ac:dyDescent="0.25">
      <c r="A73" s="176"/>
      <c r="B73" s="126"/>
      <c r="C73" s="107"/>
      <c r="D73" s="127" t="s">
        <v>117</v>
      </c>
      <c r="E73" s="171"/>
      <c r="F73" s="171"/>
      <c r="G73" s="109"/>
      <c r="H73" s="52"/>
    </row>
    <row r="74" spans="1:8" s="53" customFormat="1" ht="15.95" customHeight="1" x14ac:dyDescent="0.25">
      <c r="A74" s="178"/>
      <c r="B74" s="129"/>
      <c r="C74" s="129"/>
      <c r="D74" s="129"/>
      <c r="E74" s="128"/>
      <c r="F74" s="123"/>
      <c r="G74" s="125"/>
      <c r="H74" s="52"/>
    </row>
    <row r="75" spans="1:8" s="53" customFormat="1" ht="15.95" customHeight="1" x14ac:dyDescent="0.25">
      <c r="A75" s="37"/>
      <c r="B75" s="37"/>
      <c r="C75" s="37"/>
      <c r="D75" s="37"/>
      <c r="F75" s="96"/>
      <c r="G75" s="130"/>
      <c r="H75" s="52"/>
    </row>
    <row r="76" spans="1:8" s="53" customFormat="1" ht="15.95" customHeight="1" x14ac:dyDescent="0.25">
      <c r="A76" s="37"/>
      <c r="B76" s="37"/>
      <c r="C76" s="37"/>
      <c r="D76" s="37"/>
      <c r="E76" s="37"/>
      <c r="F76" s="96"/>
      <c r="G76" s="96"/>
      <c r="H76" s="52"/>
    </row>
  </sheetData>
  <sheetProtection password="D181" sheet="1" objects="1" scenarios="1" selectLockedCells="1"/>
  <mergeCells count="3">
    <mergeCell ref="B8:F8"/>
    <mergeCell ref="B71:F71"/>
    <mergeCell ref="E73:F73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Drop Down 1">
              <controlPr locked="0" defaultSize="0" autoLine="0" autoPict="0">
                <anchor moveWithCells="1">
                  <from>
                    <xdr:col>1</xdr:col>
                    <xdr:colOff>3629025</xdr:colOff>
                    <xdr:row>26</xdr:row>
                    <xdr:rowOff>180975</xdr:rowOff>
                  </from>
                  <to>
                    <xdr:col>2</xdr:col>
                    <xdr:colOff>19050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Drop Down 2">
              <controlPr locked="0" defaultSize="0" autoLine="0" autoPict="0">
                <anchor moveWithCells="1">
                  <from>
                    <xdr:col>1</xdr:col>
                    <xdr:colOff>4029075</xdr:colOff>
                    <xdr:row>34</xdr:row>
                    <xdr:rowOff>190500</xdr:rowOff>
                  </from>
                  <to>
                    <xdr:col>2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Drop Down 3">
              <controlPr locked="0" defaultSize="0" autoLine="0" autoPict="0">
                <anchor moveWithCells="1">
                  <from>
                    <xdr:col>1</xdr:col>
                    <xdr:colOff>4410075</xdr:colOff>
                    <xdr:row>39</xdr:row>
                    <xdr:rowOff>180975</xdr:rowOff>
                  </from>
                  <to>
                    <xdr:col>2</xdr:col>
                    <xdr:colOff>9525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Drop Down 4">
              <controlPr locked="0" defaultSize="0" autoLine="0" autoPict="0">
                <anchor moveWithCells="1">
                  <from>
                    <xdr:col>1</xdr:col>
                    <xdr:colOff>4591050</xdr:colOff>
                    <xdr:row>38</xdr:row>
                    <xdr:rowOff>0</xdr:rowOff>
                  </from>
                  <to>
                    <xdr:col>2</xdr:col>
                    <xdr:colOff>9525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Drop Down 5">
              <controlPr locked="0" defaultSize="0" autoLine="0" autoPict="0">
                <anchor moveWithCells="1">
                  <from>
                    <xdr:col>3</xdr:col>
                    <xdr:colOff>123825</xdr:colOff>
                    <xdr:row>45</xdr:row>
                    <xdr:rowOff>152400</xdr:rowOff>
                  </from>
                  <to>
                    <xdr:col>4</xdr:col>
                    <xdr:colOff>200025</xdr:colOff>
                    <xdr:row>46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Drop Down 6">
              <controlPr locked="0" defaultSize="0" autoLine="0" autoPict="0">
                <anchor moveWithCells="1">
                  <from>
                    <xdr:col>1</xdr:col>
                    <xdr:colOff>4438650</xdr:colOff>
                    <xdr:row>48</xdr:row>
                    <xdr:rowOff>28575</xdr:rowOff>
                  </from>
                  <to>
                    <xdr:col>2</xdr:col>
                    <xdr:colOff>0</xdr:colOff>
                    <xdr:row>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Drop Down 7">
              <controlPr locked="0" defaultSize="0" autoLine="0" autoPict="0">
                <anchor moveWithCells="1">
                  <from>
                    <xdr:col>1</xdr:col>
                    <xdr:colOff>4419600</xdr:colOff>
                    <xdr:row>54</xdr:row>
                    <xdr:rowOff>161925</xdr:rowOff>
                  </from>
                  <to>
                    <xdr:col>2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Drop Down 8">
              <controlPr locked="0" defaultSize="0" autoLine="0" autoPict="0">
                <anchor moveWithCells="1">
                  <from>
                    <xdr:col>1</xdr:col>
                    <xdr:colOff>4419600</xdr:colOff>
                    <xdr:row>61</xdr:row>
                    <xdr:rowOff>180975</xdr:rowOff>
                  </from>
                  <to>
                    <xdr:col>2</xdr:col>
                    <xdr:colOff>9525</xdr:colOff>
                    <xdr:row>63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6">
    <pageSetUpPr fitToPage="1"/>
  </sheetPr>
  <dimension ref="A1:L73"/>
  <sheetViews>
    <sheetView zoomScale="110" zoomScaleNormal="110" zoomScaleSheetLayoutView="100" workbookViewId="0">
      <selection activeCell="B7" sqref="B7:D7"/>
    </sheetView>
  </sheetViews>
  <sheetFormatPr defaultColWidth="11.42578125" defaultRowHeight="12.75" x14ac:dyDescent="0.2"/>
  <cols>
    <col min="1" max="1" width="13.85546875" style="131" customWidth="1"/>
    <col min="2" max="2" width="75.5703125" style="131" customWidth="1"/>
    <col min="3" max="3" width="15.7109375" style="131" customWidth="1"/>
    <col min="4" max="4" width="15.85546875" style="131" customWidth="1"/>
    <col min="5" max="5" width="16.140625" style="131" customWidth="1"/>
    <col min="6" max="11" width="11.42578125" style="133" hidden="1" customWidth="1"/>
    <col min="12" max="12" width="11.42578125" style="133" customWidth="1"/>
    <col min="13" max="16384" width="11.42578125" style="131"/>
  </cols>
  <sheetData>
    <row r="1" spans="1:12" ht="15.75" customHeight="1" x14ac:dyDescent="0.2">
      <c r="A1" s="179"/>
      <c r="B1" s="180"/>
      <c r="C1" s="180"/>
      <c r="D1" s="180"/>
      <c r="E1" s="175" t="s">
        <v>138</v>
      </c>
    </row>
    <row r="2" spans="1:12" ht="48.75" customHeight="1" x14ac:dyDescent="0.2">
      <c r="A2" s="150"/>
      <c r="B2" s="181" t="s">
        <v>137</v>
      </c>
      <c r="C2" s="181"/>
      <c r="D2" s="181"/>
      <c r="E2" s="182"/>
    </row>
    <row r="3" spans="1:12" ht="9.75" customHeight="1" x14ac:dyDescent="0.35">
      <c r="A3" s="183"/>
      <c r="B3" s="138"/>
      <c r="C3" s="138"/>
      <c r="D3" s="138"/>
      <c r="E3" s="151"/>
    </row>
    <row r="4" spans="1:12" ht="20.25" customHeight="1" x14ac:dyDescent="0.2">
      <c r="A4" s="150"/>
      <c r="B4" s="184" t="s">
        <v>118</v>
      </c>
      <c r="C4" s="138"/>
      <c r="D4" s="138"/>
      <c r="E4" s="151"/>
    </row>
    <row r="5" spans="1:12" ht="18.75" customHeight="1" x14ac:dyDescent="0.25">
      <c r="A5" s="150"/>
      <c r="B5" s="138"/>
      <c r="C5" s="139"/>
      <c r="D5" s="138"/>
      <c r="E5" s="151"/>
    </row>
    <row r="6" spans="1:12" s="132" customFormat="1" ht="19.5" customHeight="1" x14ac:dyDescent="0.25">
      <c r="A6" s="45"/>
      <c r="B6" s="51" t="s">
        <v>59</v>
      </c>
      <c r="C6" s="50"/>
      <c r="D6" s="47"/>
      <c r="E6" s="48"/>
      <c r="F6" s="134"/>
      <c r="G6" s="134"/>
      <c r="H6" s="134"/>
      <c r="I6" s="134"/>
      <c r="J6" s="134"/>
      <c r="K6" s="134"/>
      <c r="L6" s="134"/>
    </row>
    <row r="7" spans="1:12" ht="17.100000000000001" customHeight="1" x14ac:dyDescent="0.2">
      <c r="A7" s="150"/>
      <c r="B7" s="165"/>
      <c r="C7" s="166"/>
      <c r="D7" s="167"/>
      <c r="E7" s="151"/>
    </row>
    <row r="8" spans="1:12" ht="9.9499999999999993" customHeight="1" x14ac:dyDescent="0.25">
      <c r="A8" s="150"/>
      <c r="B8" s="138"/>
      <c r="C8" s="139"/>
      <c r="D8" s="138"/>
      <c r="E8" s="151"/>
    </row>
    <row r="9" spans="1:12" s="132" customFormat="1" ht="19.5" customHeight="1" x14ac:dyDescent="0.25">
      <c r="A9" s="45"/>
      <c r="B9" s="51" t="s">
        <v>60</v>
      </c>
      <c r="C9" s="50"/>
      <c r="D9" s="47"/>
      <c r="E9" s="48"/>
      <c r="F9" s="134"/>
      <c r="G9" s="134"/>
      <c r="H9" s="134"/>
      <c r="I9" s="134"/>
      <c r="J9" s="134"/>
      <c r="K9" s="134"/>
      <c r="L9" s="134"/>
    </row>
    <row r="10" spans="1:12" ht="15.75" customHeight="1" x14ac:dyDescent="0.2">
      <c r="A10" s="150"/>
      <c r="B10" s="144" t="s">
        <v>17</v>
      </c>
      <c r="C10" s="157">
        <v>2000</v>
      </c>
      <c r="D10" s="145" t="s">
        <v>4</v>
      </c>
      <c r="E10" s="151"/>
    </row>
    <row r="11" spans="1:12" ht="18" customHeight="1" x14ac:dyDescent="0.25">
      <c r="A11" s="150"/>
      <c r="B11" s="45" t="s">
        <v>18</v>
      </c>
      <c r="C11" s="158">
        <v>10</v>
      </c>
      <c r="D11" s="48" t="s">
        <v>0</v>
      </c>
      <c r="E11" s="151"/>
    </row>
    <row r="12" spans="1:12" ht="18.75" customHeight="1" x14ac:dyDescent="0.2">
      <c r="A12" s="150"/>
      <c r="B12" s="65" t="s">
        <v>55</v>
      </c>
      <c r="C12" s="137">
        <f>VLOOKUP(C11,Dane1!A1:I294,9)</f>
        <v>179.9</v>
      </c>
      <c r="D12" s="146" t="s">
        <v>122</v>
      </c>
      <c r="E12" s="151"/>
    </row>
    <row r="13" spans="1:12" ht="18.75" customHeight="1" x14ac:dyDescent="0.2">
      <c r="A13" s="150"/>
      <c r="B13" s="65" t="s">
        <v>56</v>
      </c>
      <c r="C13" s="137">
        <f>VLOOKUP(C11,Dane1!A1:H294,4)</f>
        <v>762.61</v>
      </c>
      <c r="D13" s="146" t="s">
        <v>5</v>
      </c>
      <c r="E13" s="151"/>
    </row>
    <row r="14" spans="1:12" ht="18.75" customHeight="1" x14ac:dyDescent="0.2">
      <c r="A14" s="150"/>
      <c r="B14" s="65" t="s">
        <v>19</v>
      </c>
      <c r="C14" s="159">
        <v>85</v>
      </c>
      <c r="D14" s="146" t="s">
        <v>20</v>
      </c>
      <c r="E14" s="151"/>
    </row>
    <row r="15" spans="1:12" ht="18.75" customHeight="1" x14ac:dyDescent="0.2">
      <c r="A15" s="150"/>
      <c r="B15" s="65" t="s">
        <v>29</v>
      </c>
      <c r="C15" s="67">
        <v>10</v>
      </c>
      <c r="D15" s="147" t="s">
        <v>122</v>
      </c>
      <c r="E15" s="151"/>
    </row>
    <row r="16" spans="1:12" ht="18" customHeight="1" x14ac:dyDescent="0.25">
      <c r="A16" s="150"/>
      <c r="B16" s="45" t="s">
        <v>30</v>
      </c>
      <c r="C16" s="141">
        <f>C15*4.19</f>
        <v>41.900000000000006</v>
      </c>
      <c r="D16" s="48" t="s">
        <v>5</v>
      </c>
      <c r="E16" s="151"/>
    </row>
    <row r="17" spans="1:12" ht="4.5" customHeight="1" x14ac:dyDescent="0.3">
      <c r="A17" s="150"/>
      <c r="B17" s="148"/>
      <c r="C17" s="142"/>
      <c r="D17" s="149"/>
      <c r="E17" s="151"/>
    </row>
    <row r="18" spans="1:12" ht="18" customHeight="1" x14ac:dyDescent="0.25">
      <c r="A18" s="150"/>
      <c r="B18" s="45" t="s">
        <v>21</v>
      </c>
      <c r="C18" s="158">
        <v>34</v>
      </c>
      <c r="D18" s="48" t="str">
        <f>INDEX(F18:F19,F20)</f>
        <v xml:space="preserve">  MJ/m3</v>
      </c>
      <c r="E18" s="151"/>
      <c r="F18" s="133" t="s">
        <v>39</v>
      </c>
      <c r="G18" s="133" t="s">
        <v>57</v>
      </c>
      <c r="H18" s="133" t="s">
        <v>62</v>
      </c>
      <c r="I18" s="133">
        <f>C35*C19</f>
        <v>8727.4695073638795</v>
      </c>
      <c r="J18" s="135">
        <f>($C$35*$C$19) + ($C$30*$C$20/1000*$C$21)</f>
        <v>10914.755905176593</v>
      </c>
    </row>
    <row r="19" spans="1:12" ht="18" customHeight="1" x14ac:dyDescent="0.2">
      <c r="A19" s="150"/>
      <c r="B19" s="65" t="s">
        <v>38</v>
      </c>
      <c r="C19" s="159">
        <v>1.6</v>
      </c>
      <c r="D19" s="146" t="str">
        <f>INDEX(G18:G19,F20)</f>
        <v xml:space="preserve">  zł/Nm3</v>
      </c>
      <c r="E19" s="151"/>
      <c r="F19" s="133" t="s">
        <v>123</v>
      </c>
      <c r="G19" s="133" t="s">
        <v>68</v>
      </c>
      <c r="H19" s="133" t="s">
        <v>124</v>
      </c>
      <c r="I19" s="133">
        <f>C35*C19</f>
        <v>8727.4695073638795</v>
      </c>
      <c r="J19" s="135">
        <f>($C$35*$C$19) + ($C$30*$C$20/1000*$C$21)</f>
        <v>10914.755905176593</v>
      </c>
    </row>
    <row r="20" spans="1:12" ht="18" customHeight="1" x14ac:dyDescent="0.2">
      <c r="A20" s="150"/>
      <c r="B20" s="65" t="s">
        <v>22</v>
      </c>
      <c r="C20" s="75">
        <v>8000</v>
      </c>
      <c r="D20" s="146" t="s">
        <v>23</v>
      </c>
      <c r="E20" s="151"/>
      <c r="F20" s="136">
        <v>2</v>
      </c>
    </row>
    <row r="21" spans="1:12" ht="18" customHeight="1" x14ac:dyDescent="0.2">
      <c r="A21" s="150"/>
      <c r="B21" s="65" t="s">
        <v>125</v>
      </c>
      <c r="C21" s="159">
        <v>10</v>
      </c>
      <c r="D21" s="146" t="s">
        <v>126</v>
      </c>
      <c r="E21" s="151"/>
    </row>
    <row r="22" spans="1:12" ht="6" customHeight="1" x14ac:dyDescent="0.2">
      <c r="A22" s="150"/>
      <c r="B22" s="150"/>
      <c r="C22" s="138"/>
      <c r="D22" s="151"/>
      <c r="E22" s="151"/>
    </row>
    <row r="23" spans="1:12" ht="18" customHeight="1" x14ac:dyDescent="0.25">
      <c r="A23" s="185"/>
      <c r="B23" s="65" t="s">
        <v>24</v>
      </c>
      <c r="C23" s="159">
        <v>150</v>
      </c>
      <c r="D23" s="68" t="s">
        <v>121</v>
      </c>
      <c r="E23" s="186"/>
    </row>
    <row r="24" spans="1:12" ht="18" customHeight="1" x14ac:dyDescent="0.25">
      <c r="A24" s="185"/>
      <c r="B24" s="65" t="s">
        <v>25</v>
      </c>
      <c r="C24" s="159">
        <v>3000</v>
      </c>
      <c r="D24" s="68" t="s">
        <v>121</v>
      </c>
      <c r="E24" s="186"/>
    </row>
    <row r="25" spans="1:12" ht="18" customHeight="1" x14ac:dyDescent="0.25">
      <c r="A25" s="185"/>
      <c r="B25" s="77" t="s">
        <v>35</v>
      </c>
      <c r="C25" s="160">
        <v>4000</v>
      </c>
      <c r="D25" s="152" t="s">
        <v>121</v>
      </c>
      <c r="E25" s="186"/>
    </row>
    <row r="26" spans="1:12" ht="6" customHeight="1" x14ac:dyDescent="0.25">
      <c r="A26" s="150"/>
      <c r="B26" s="47"/>
      <c r="C26" s="47"/>
      <c r="D26" s="47"/>
      <c r="E26" s="151"/>
    </row>
    <row r="27" spans="1:12" s="132" customFormat="1" ht="19.5" customHeight="1" x14ac:dyDescent="0.25">
      <c r="A27" s="45"/>
      <c r="B27" s="51" t="s">
        <v>58</v>
      </c>
      <c r="C27" s="50"/>
      <c r="D27" s="47"/>
      <c r="E27" s="48"/>
      <c r="F27" s="134"/>
      <c r="G27" s="134"/>
      <c r="H27" s="134"/>
      <c r="I27" s="134"/>
      <c r="J27" s="134"/>
      <c r="K27" s="134"/>
      <c r="L27" s="134"/>
    </row>
    <row r="28" spans="1:12" ht="18" customHeight="1" x14ac:dyDescent="0.25">
      <c r="A28" s="185"/>
      <c r="B28" s="144" t="s">
        <v>132</v>
      </c>
      <c r="C28" s="153">
        <f>C23*C10/(C24-C23)</f>
        <v>105.26315789473684</v>
      </c>
      <c r="D28" s="145" t="s">
        <v>4</v>
      </c>
      <c r="E28" s="186"/>
    </row>
    <row r="29" spans="1:12" ht="18" customHeight="1" x14ac:dyDescent="0.25">
      <c r="A29" s="185"/>
      <c r="B29" s="65" t="s">
        <v>133</v>
      </c>
      <c r="C29" s="143">
        <f>C23*C10/(C25-C23)</f>
        <v>77.922077922077918</v>
      </c>
      <c r="D29" s="68" t="s">
        <v>4</v>
      </c>
      <c r="E29" s="186"/>
    </row>
    <row r="30" spans="1:12" ht="18" customHeight="1" x14ac:dyDescent="0.25">
      <c r="A30" s="185"/>
      <c r="B30" s="77" t="s">
        <v>58</v>
      </c>
      <c r="C30" s="83">
        <f>C28-C29</f>
        <v>27.341079972658918</v>
      </c>
      <c r="D30" s="152" t="s">
        <v>4</v>
      </c>
      <c r="E30" s="186"/>
    </row>
    <row r="31" spans="1:12" ht="6" customHeight="1" x14ac:dyDescent="0.25">
      <c r="A31" s="150"/>
      <c r="B31" s="47"/>
      <c r="C31" s="47"/>
      <c r="D31" s="47"/>
      <c r="E31" s="151"/>
    </row>
    <row r="32" spans="1:12" s="132" customFormat="1" ht="19.5" customHeight="1" x14ac:dyDescent="0.25">
      <c r="A32" s="45"/>
      <c r="B32" s="51" t="s">
        <v>61</v>
      </c>
      <c r="C32" s="50"/>
      <c r="D32" s="47"/>
      <c r="E32" s="48"/>
      <c r="F32" s="134"/>
      <c r="G32" s="134"/>
      <c r="H32" s="134"/>
      <c r="I32" s="134"/>
      <c r="J32" s="134"/>
      <c r="K32" s="134"/>
      <c r="L32" s="134"/>
    </row>
    <row r="33" spans="1:12" ht="18" hidden="1" customHeight="1" x14ac:dyDescent="0.25">
      <c r="A33" s="185"/>
      <c r="B33" s="74" t="s">
        <v>27</v>
      </c>
      <c r="C33" s="85">
        <f>C30*(C13-C16)/3.6</f>
        <v>5473.6082630819465</v>
      </c>
      <c r="D33" s="140" t="s">
        <v>28</v>
      </c>
      <c r="E33" s="186"/>
    </row>
    <row r="34" spans="1:12" ht="18" customHeight="1" x14ac:dyDescent="0.25">
      <c r="A34" s="185"/>
      <c r="B34" s="144" t="s">
        <v>134</v>
      </c>
      <c r="C34" s="153">
        <f>C30/1000*C20</f>
        <v>218.72863978127134</v>
      </c>
      <c r="D34" s="145" t="s">
        <v>127</v>
      </c>
      <c r="E34" s="186"/>
    </row>
    <row r="35" spans="1:12" ht="18" customHeight="1" x14ac:dyDescent="0.25">
      <c r="A35" s="185"/>
      <c r="B35" s="65" t="s">
        <v>26</v>
      </c>
      <c r="C35" s="143">
        <f>IF(F20=1,C33/(C18*1000*(C14/100))*3.6*C20/1000,C33/(C18*1000*(C14/100))*3.6*C20)</f>
        <v>5454.6684421024247</v>
      </c>
      <c r="D35" s="68" t="str">
        <f>INDEX(H18:H19,F20)</f>
        <v xml:space="preserve">  Nm3/a</v>
      </c>
      <c r="E35" s="186"/>
    </row>
    <row r="36" spans="1:12" ht="18" customHeight="1" x14ac:dyDescent="0.25">
      <c r="A36" s="185"/>
      <c r="B36" s="65" t="s">
        <v>31</v>
      </c>
      <c r="C36" s="85">
        <f>INDEX(I18:I19,F20)</f>
        <v>8727.4695073638795</v>
      </c>
      <c r="D36" s="68" t="s">
        <v>63</v>
      </c>
      <c r="E36" s="186"/>
    </row>
    <row r="37" spans="1:12" ht="18" customHeight="1" x14ac:dyDescent="0.25">
      <c r="A37" s="185"/>
      <c r="B37" s="65" t="s">
        <v>32</v>
      </c>
      <c r="C37" s="85">
        <f>(C$30*C$20/1000*C$21)</f>
        <v>2187.2863978127134</v>
      </c>
      <c r="D37" s="68" t="s">
        <v>63</v>
      </c>
      <c r="E37" s="186"/>
    </row>
    <row r="38" spans="1:12" ht="18" customHeight="1" x14ac:dyDescent="0.25">
      <c r="A38" s="185"/>
      <c r="B38" s="162" t="s">
        <v>33</v>
      </c>
      <c r="C38" s="161">
        <f>INDEX(J18:J19,F20)</f>
        <v>10914.755905176593</v>
      </c>
      <c r="D38" s="163" t="s">
        <v>63</v>
      </c>
      <c r="E38" s="186"/>
    </row>
    <row r="39" spans="1:12" ht="6" customHeight="1" x14ac:dyDescent="0.25">
      <c r="A39" s="150"/>
      <c r="B39" s="47"/>
      <c r="C39" s="47"/>
      <c r="D39" s="47"/>
      <c r="E39" s="151"/>
    </row>
    <row r="40" spans="1:12" s="132" customFormat="1" ht="19.5" customHeight="1" x14ac:dyDescent="0.25">
      <c r="A40" s="45"/>
      <c r="B40" s="51" t="s">
        <v>66</v>
      </c>
      <c r="C40" s="50"/>
      <c r="D40" s="47"/>
      <c r="E40" s="48"/>
      <c r="F40" s="134"/>
      <c r="G40" s="134"/>
      <c r="H40" s="134"/>
      <c r="I40" s="134"/>
      <c r="J40" s="134"/>
      <c r="K40" s="134"/>
      <c r="L40" s="134"/>
    </row>
    <row r="41" spans="1:12" ht="18" customHeight="1" x14ac:dyDescent="0.25">
      <c r="A41" s="185"/>
      <c r="B41" s="144" t="s">
        <v>36</v>
      </c>
      <c r="C41" s="164">
        <v>2500</v>
      </c>
      <c r="D41" s="145" t="s">
        <v>64</v>
      </c>
      <c r="E41" s="186"/>
    </row>
    <row r="42" spans="1:12" ht="18" customHeight="1" x14ac:dyDescent="0.25">
      <c r="A42" s="185"/>
      <c r="B42" s="65" t="s">
        <v>37</v>
      </c>
      <c r="C42" s="75">
        <v>6000</v>
      </c>
      <c r="D42" s="68" t="s">
        <v>64</v>
      </c>
      <c r="E42" s="186"/>
    </row>
    <row r="43" spans="1:12" ht="18" customHeight="1" x14ac:dyDescent="0.25">
      <c r="A43" s="185"/>
      <c r="B43" s="65" t="s">
        <v>34</v>
      </c>
      <c r="C43" s="85">
        <f>C42-C41</f>
        <v>3500</v>
      </c>
      <c r="D43" s="68" t="s">
        <v>64</v>
      </c>
      <c r="E43" s="186"/>
    </row>
    <row r="44" spans="1:12" ht="15.75" x14ac:dyDescent="0.25">
      <c r="A44" s="45"/>
      <c r="B44" s="91" t="s">
        <v>65</v>
      </c>
      <c r="C44" s="154">
        <f>TRUNC(C43/C38*12)</f>
        <v>3</v>
      </c>
      <c r="D44" s="155" t="str">
        <f>IF(C44&lt;1,"  &lt; miesiąca",IF(C44=1,"  miesiąc",IF(C44=2,"  miesiące",IF(OR(C44=3,C44=4),"  miesiące","  miesięcy"))))</f>
        <v xml:space="preserve">  miesiące</v>
      </c>
      <c r="E44" s="48"/>
    </row>
    <row r="45" spans="1:12" ht="15.75" x14ac:dyDescent="0.25">
      <c r="A45" s="187"/>
      <c r="B45" s="188"/>
      <c r="C45" s="188"/>
      <c r="D45" s="188"/>
      <c r="E45" s="189"/>
    </row>
    <row r="46" spans="1:12" x14ac:dyDescent="0.2">
      <c r="A46" s="150"/>
      <c r="B46" s="190" t="s">
        <v>128</v>
      </c>
      <c r="C46" s="190"/>
      <c r="D46" s="190"/>
      <c r="E46" s="151"/>
    </row>
    <row r="47" spans="1:12" x14ac:dyDescent="0.2">
      <c r="A47" s="150"/>
      <c r="B47" s="190" t="s">
        <v>129</v>
      </c>
      <c r="C47" s="190"/>
      <c r="D47" s="190"/>
      <c r="E47" s="151"/>
    </row>
    <row r="48" spans="1:12" x14ac:dyDescent="0.2">
      <c r="A48" s="150"/>
      <c r="B48" s="190" t="s">
        <v>131</v>
      </c>
      <c r="C48" s="190"/>
      <c r="D48" s="190"/>
      <c r="E48" s="151"/>
    </row>
    <row r="49" spans="1:5" x14ac:dyDescent="0.2">
      <c r="A49" s="150"/>
      <c r="B49" s="190" t="s">
        <v>130</v>
      </c>
      <c r="C49" s="190"/>
      <c r="D49" s="190"/>
      <c r="E49" s="151"/>
    </row>
    <row r="50" spans="1:5" x14ac:dyDescent="0.2">
      <c r="A50" s="150"/>
      <c r="B50" s="191" t="s">
        <v>135</v>
      </c>
      <c r="C50" s="191"/>
      <c r="D50" s="191"/>
      <c r="E50" s="151"/>
    </row>
    <row r="51" spans="1:5" x14ac:dyDescent="0.2">
      <c r="A51" s="150"/>
      <c r="B51" s="191" t="s">
        <v>136</v>
      </c>
      <c r="C51" s="191"/>
      <c r="D51" s="191"/>
      <c r="E51" s="151"/>
    </row>
    <row r="52" spans="1:5" x14ac:dyDescent="0.2">
      <c r="A52" s="150"/>
      <c r="B52" s="192" t="s">
        <v>40</v>
      </c>
      <c r="C52" s="138"/>
      <c r="D52" s="138"/>
      <c r="E52" s="151"/>
    </row>
    <row r="53" spans="1:5" x14ac:dyDescent="0.2">
      <c r="A53" s="150"/>
      <c r="B53" s="138"/>
      <c r="C53" s="138"/>
      <c r="D53" s="138"/>
      <c r="E53" s="151"/>
    </row>
    <row r="54" spans="1:5" x14ac:dyDescent="0.2">
      <c r="A54" s="150"/>
      <c r="B54" s="193" t="s">
        <v>41</v>
      </c>
      <c r="C54" s="193"/>
      <c r="D54" s="193"/>
      <c r="E54" s="151"/>
    </row>
    <row r="55" spans="1:5" x14ac:dyDescent="0.2">
      <c r="A55" s="150"/>
      <c r="B55" s="193"/>
      <c r="C55" s="193"/>
      <c r="D55" s="193"/>
      <c r="E55" s="151"/>
    </row>
    <row r="56" spans="1:5" x14ac:dyDescent="0.2">
      <c r="A56" s="150"/>
      <c r="B56" s="192"/>
      <c r="C56" s="138"/>
      <c r="D56" s="138"/>
      <c r="E56" s="151"/>
    </row>
    <row r="57" spans="1:5" x14ac:dyDescent="0.2">
      <c r="A57" s="150"/>
      <c r="B57" s="138"/>
      <c r="C57" s="138"/>
      <c r="D57" s="138"/>
      <c r="E57" s="151"/>
    </row>
    <row r="58" spans="1:5" x14ac:dyDescent="0.2">
      <c r="A58" s="150"/>
      <c r="B58" s="138"/>
      <c r="C58" s="138"/>
      <c r="D58" s="138"/>
      <c r="E58" s="151"/>
    </row>
    <row r="59" spans="1:5" x14ac:dyDescent="0.2">
      <c r="A59" s="150"/>
      <c r="B59" s="138"/>
      <c r="C59" s="138"/>
      <c r="D59" s="138"/>
      <c r="E59" s="151"/>
    </row>
    <row r="60" spans="1:5" x14ac:dyDescent="0.2">
      <c r="A60" s="150"/>
      <c r="B60" s="138"/>
      <c r="C60" s="138"/>
      <c r="D60" s="138"/>
      <c r="E60" s="151"/>
    </row>
    <row r="61" spans="1:5" x14ac:dyDescent="0.2">
      <c r="A61" s="150"/>
      <c r="B61" s="138"/>
      <c r="C61" s="138"/>
      <c r="D61" s="138"/>
      <c r="E61" s="151"/>
    </row>
    <row r="62" spans="1:5" x14ac:dyDescent="0.2">
      <c r="A62" s="150"/>
      <c r="B62" s="138"/>
      <c r="C62" s="138"/>
      <c r="D62" s="138"/>
      <c r="E62" s="151"/>
    </row>
    <row r="63" spans="1:5" x14ac:dyDescent="0.2">
      <c r="A63" s="150"/>
      <c r="B63" s="138"/>
      <c r="C63" s="138"/>
      <c r="D63" s="138"/>
      <c r="E63" s="151"/>
    </row>
    <row r="64" spans="1:5" x14ac:dyDescent="0.2">
      <c r="A64" s="150"/>
      <c r="B64" s="138"/>
      <c r="C64" s="138"/>
      <c r="D64" s="138"/>
      <c r="E64" s="151"/>
    </row>
    <row r="65" spans="1:5" x14ac:dyDescent="0.2">
      <c r="A65" s="150"/>
      <c r="B65" s="138"/>
      <c r="C65" s="138"/>
      <c r="D65" s="138"/>
      <c r="E65" s="151"/>
    </row>
    <row r="66" spans="1:5" ht="39" customHeight="1" x14ac:dyDescent="0.2">
      <c r="A66" s="150"/>
      <c r="B66" s="138"/>
      <c r="C66" s="138"/>
      <c r="D66" s="138"/>
      <c r="E66" s="151"/>
    </row>
    <row r="67" spans="1:5" x14ac:dyDescent="0.2">
      <c r="A67" s="150"/>
      <c r="B67" s="138"/>
      <c r="C67" s="138"/>
      <c r="D67" s="138"/>
      <c r="E67" s="151"/>
    </row>
    <row r="68" spans="1:5" x14ac:dyDescent="0.2">
      <c r="A68" s="150"/>
      <c r="B68" s="138"/>
      <c r="C68" s="138"/>
      <c r="D68" s="138"/>
      <c r="E68" s="151"/>
    </row>
    <row r="69" spans="1:5" ht="15.75" x14ac:dyDescent="0.25">
      <c r="A69" s="150"/>
      <c r="B69" s="156" t="s">
        <v>67</v>
      </c>
      <c r="C69" s="47"/>
      <c r="D69" s="47"/>
      <c r="E69" s="151"/>
    </row>
    <row r="70" spans="1:5" ht="61.5" customHeight="1" x14ac:dyDescent="0.2">
      <c r="A70" s="150"/>
      <c r="B70" s="172"/>
      <c r="C70" s="173"/>
      <c r="D70" s="174"/>
      <c r="E70" s="151"/>
    </row>
    <row r="71" spans="1:5" x14ac:dyDescent="0.2">
      <c r="A71" s="150"/>
      <c r="B71" s="138"/>
      <c r="C71" s="138"/>
      <c r="D71" s="138"/>
      <c r="E71" s="151"/>
    </row>
    <row r="72" spans="1:5" x14ac:dyDescent="0.2">
      <c r="A72" s="150"/>
      <c r="B72" s="127" t="s">
        <v>117</v>
      </c>
      <c r="C72" s="171"/>
      <c r="D72" s="171"/>
      <c r="E72" s="151"/>
    </row>
    <row r="73" spans="1:5" x14ac:dyDescent="0.2">
      <c r="A73" s="194"/>
      <c r="B73" s="195"/>
      <c r="C73" s="195"/>
      <c r="D73" s="195"/>
      <c r="E73" s="196"/>
    </row>
  </sheetData>
  <sheetProtection password="D181" sheet="1" selectLockedCells="1"/>
  <mergeCells count="12">
    <mergeCell ref="B2:D2"/>
    <mergeCell ref="C72:D72"/>
    <mergeCell ref="B50:D50"/>
    <mergeCell ref="B51:D51"/>
    <mergeCell ref="B70:D70"/>
    <mergeCell ref="B55:D55"/>
    <mergeCell ref="B54:D54"/>
    <mergeCell ref="B7:D7"/>
    <mergeCell ref="B46:D46"/>
    <mergeCell ref="B47:D47"/>
    <mergeCell ref="B48:D48"/>
    <mergeCell ref="B49:D49"/>
  </mergeCells>
  <phoneticPr fontId="0" type="noConversion"/>
  <printOptions horizontalCentered="1"/>
  <pageMargins left="0.74803149606299213" right="0.55118110236220474" top="0.59055118110236227" bottom="0.51181102362204722" header="0.59055118110236227" footer="0.51181102362204722"/>
  <pageSetup paperSize="9" scale="6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6" r:id="rId4" name="Drop Down 4">
              <controlPr locked="0" defaultSize="0" autoLine="0" autoPict="0">
                <anchor moveWithCells="1">
                  <from>
                    <xdr:col>1</xdr:col>
                    <xdr:colOff>3562350</xdr:colOff>
                    <xdr:row>17</xdr:row>
                    <xdr:rowOff>9525</xdr:rowOff>
                  </from>
                  <to>
                    <xdr:col>1</xdr:col>
                    <xdr:colOff>4295775</xdr:colOff>
                    <xdr:row>17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294"/>
  <sheetViews>
    <sheetView topLeftCell="J1" zoomScale="75" zoomScaleNormal="50" workbookViewId="0">
      <selection activeCell="J1" sqref="J1"/>
    </sheetView>
  </sheetViews>
  <sheetFormatPr defaultColWidth="16.85546875" defaultRowHeight="15" x14ac:dyDescent="0.25"/>
  <cols>
    <col min="1" max="1" width="19" style="36" hidden="1" customWidth="1"/>
    <col min="2" max="2" width="19" style="37" hidden="1" customWidth="1"/>
    <col min="3" max="3" width="19" style="38" hidden="1" customWidth="1"/>
    <col min="4" max="4" width="19" style="39" hidden="1" customWidth="1"/>
    <col min="5" max="5" width="17.5703125" style="39" hidden="1" customWidth="1"/>
    <col min="6" max="6" width="19.5703125" style="39" hidden="1" customWidth="1"/>
    <col min="7" max="9" width="16.85546875" style="29" hidden="1" customWidth="1"/>
    <col min="10" max="16384" width="16.85546875" style="29"/>
  </cols>
  <sheetData>
    <row r="1" spans="1:9" ht="64.5" customHeight="1" thickBot="1" x14ac:dyDescent="0.3">
      <c r="A1" s="1" t="s">
        <v>6</v>
      </c>
      <c r="B1" s="2" t="s">
        <v>8</v>
      </c>
      <c r="C1" s="3" t="s">
        <v>9</v>
      </c>
      <c r="D1" s="2" t="s">
        <v>10</v>
      </c>
      <c r="E1" s="3" t="s">
        <v>7</v>
      </c>
      <c r="F1" s="2" t="s">
        <v>11</v>
      </c>
      <c r="G1" s="2" t="s">
        <v>14</v>
      </c>
      <c r="H1" s="2" t="s">
        <v>12</v>
      </c>
      <c r="I1" s="28" t="s">
        <v>15</v>
      </c>
    </row>
    <row r="2" spans="1:9" ht="18" thickBot="1" x14ac:dyDescent="0.3">
      <c r="A2" s="4" t="s">
        <v>1</v>
      </c>
      <c r="B2" s="5" t="s">
        <v>13</v>
      </c>
      <c r="C2" s="6" t="s">
        <v>3</v>
      </c>
      <c r="D2" s="5" t="s">
        <v>2</v>
      </c>
      <c r="E2" s="6" t="s">
        <v>2</v>
      </c>
      <c r="F2" s="7" t="s">
        <v>2</v>
      </c>
      <c r="G2" s="7" t="s">
        <v>13</v>
      </c>
      <c r="H2" s="7" t="s">
        <v>3</v>
      </c>
      <c r="I2" s="30" t="s">
        <v>16</v>
      </c>
    </row>
    <row r="3" spans="1:9" x14ac:dyDescent="0.25">
      <c r="A3" s="8">
        <v>0.01</v>
      </c>
      <c r="B3" s="9">
        <f t="shared" ref="B3:B66" si="0">1/C3</f>
        <v>129.21566093810569</v>
      </c>
      <c r="C3" s="10">
        <v>7.7390000000000002E-3</v>
      </c>
      <c r="D3" s="9">
        <v>29.34</v>
      </c>
      <c r="E3" s="11">
        <v>2485</v>
      </c>
      <c r="F3" s="12">
        <f>D3+E3</f>
        <v>2514.34</v>
      </c>
      <c r="G3" s="13">
        <v>1.0001000000000001E-3</v>
      </c>
      <c r="H3" s="14">
        <f>1/G3</f>
        <v>999.90000999900008</v>
      </c>
      <c r="I3" s="31">
        <f>D3/4.19</f>
        <v>7.0023866348448678</v>
      </c>
    </row>
    <row r="4" spans="1:9" x14ac:dyDescent="0.25">
      <c r="A4" s="8">
        <v>1.4999999999999999E-2</v>
      </c>
      <c r="B4" s="9">
        <f t="shared" si="0"/>
        <v>87.950747581354449</v>
      </c>
      <c r="C4" s="10">
        <v>1.137E-2</v>
      </c>
      <c r="D4" s="9">
        <v>54.71</v>
      </c>
      <c r="E4" s="11">
        <v>2470.6999999999998</v>
      </c>
      <c r="F4" s="12">
        <f t="shared" ref="F4:F67" si="1">D4+E4</f>
        <v>2525.41</v>
      </c>
      <c r="G4" s="13">
        <v>1.0005999999999999E-3</v>
      </c>
      <c r="H4" s="14">
        <f t="shared" ref="H4:H67" si="2">1/G4</f>
        <v>999.40035978412959</v>
      </c>
      <c r="I4" s="32">
        <f>D4/4.19</f>
        <v>13.057279236276848</v>
      </c>
    </row>
    <row r="5" spans="1:9" x14ac:dyDescent="0.25">
      <c r="A5" s="8">
        <v>0.02</v>
      </c>
      <c r="B5" s="9">
        <f t="shared" si="0"/>
        <v>67.024128686327074</v>
      </c>
      <c r="C5" s="10">
        <v>1.4919999999999999E-2</v>
      </c>
      <c r="D5" s="9">
        <v>73.459999999999994</v>
      </c>
      <c r="E5" s="11">
        <v>2460.1999999999998</v>
      </c>
      <c r="F5" s="12">
        <f t="shared" si="1"/>
        <v>2533.66</v>
      </c>
      <c r="G5" s="13">
        <v>1.0013000000000001E-3</v>
      </c>
      <c r="H5" s="14">
        <f t="shared" si="2"/>
        <v>998.70168780585232</v>
      </c>
      <c r="I5" s="32">
        <f t="shared" ref="I5:I57" si="3">D5/4.19</f>
        <v>17.532219570405726</v>
      </c>
    </row>
    <row r="6" spans="1:9" x14ac:dyDescent="0.25">
      <c r="A6" s="8">
        <v>2.5000000000000001E-2</v>
      </c>
      <c r="B6" s="9">
        <f t="shared" si="0"/>
        <v>54.25935973955508</v>
      </c>
      <c r="C6" s="10">
        <v>1.8429999999999998E-2</v>
      </c>
      <c r="D6" s="9">
        <v>88.45</v>
      </c>
      <c r="E6" s="11">
        <v>2451.6999999999998</v>
      </c>
      <c r="F6" s="12">
        <f t="shared" si="1"/>
        <v>2540.1499999999996</v>
      </c>
      <c r="G6" s="13">
        <v>1.0020000000000001E-3</v>
      </c>
      <c r="H6" s="14">
        <f t="shared" si="2"/>
        <v>998.00399201596804</v>
      </c>
      <c r="I6" s="32">
        <f t="shared" si="3"/>
        <v>21.109785202863961</v>
      </c>
    </row>
    <row r="7" spans="1:9" x14ac:dyDescent="0.25">
      <c r="A7" s="8">
        <v>0.03</v>
      </c>
      <c r="B7" s="9">
        <f t="shared" si="0"/>
        <v>45.662100456621005</v>
      </c>
      <c r="C7" s="10">
        <v>2.1899999999999999E-2</v>
      </c>
      <c r="D7" s="9">
        <v>101</v>
      </c>
      <c r="E7" s="11">
        <v>2444.6</v>
      </c>
      <c r="F7" s="12">
        <f t="shared" si="1"/>
        <v>2545.6</v>
      </c>
      <c r="G7" s="13">
        <v>1.0027E-3</v>
      </c>
      <c r="H7" s="14">
        <f t="shared" si="2"/>
        <v>997.30727037000099</v>
      </c>
      <c r="I7" s="32">
        <f t="shared" si="3"/>
        <v>24.105011933174222</v>
      </c>
    </row>
    <row r="8" spans="1:9" x14ac:dyDescent="0.25">
      <c r="A8" s="8">
        <v>3.5000000000000003E-2</v>
      </c>
      <c r="B8" s="9">
        <f t="shared" si="0"/>
        <v>39.478878799842086</v>
      </c>
      <c r="C8" s="10">
        <v>2.5329999999999998E-2</v>
      </c>
      <c r="D8" s="9">
        <v>111.85</v>
      </c>
      <c r="E8" s="11">
        <v>2438.5</v>
      </c>
      <c r="F8" s="12">
        <f t="shared" si="1"/>
        <v>2550.35</v>
      </c>
      <c r="G8" s="13">
        <v>1.0034E-3</v>
      </c>
      <c r="H8" s="14">
        <f t="shared" si="2"/>
        <v>996.61152082918079</v>
      </c>
      <c r="I8" s="32">
        <f t="shared" si="3"/>
        <v>26.694510739856799</v>
      </c>
    </row>
    <row r="9" spans="1:9" x14ac:dyDescent="0.25">
      <c r="A9" s="8">
        <v>0.04</v>
      </c>
      <c r="B9" s="9">
        <f t="shared" si="0"/>
        <v>34.80682213713888</v>
      </c>
      <c r="C9" s="10">
        <v>2.8729999999999999E-2</v>
      </c>
      <c r="D9" s="9">
        <v>121.41</v>
      </c>
      <c r="E9" s="11">
        <v>2428.1999999999998</v>
      </c>
      <c r="F9" s="12">
        <f t="shared" si="1"/>
        <v>2549.6099999999997</v>
      </c>
      <c r="G9" s="13">
        <v>1.0039999999999999E-3</v>
      </c>
      <c r="H9" s="14">
        <f>1/G9</f>
        <v>996.01593625498015</v>
      </c>
      <c r="I9" s="32">
        <f t="shared" si="3"/>
        <v>28.976133651551308</v>
      </c>
    </row>
    <row r="10" spans="1:9" x14ac:dyDescent="0.25">
      <c r="A10" s="8">
        <v>4.4999999999999998E-2</v>
      </c>
      <c r="B10" s="9">
        <f t="shared" si="0"/>
        <v>31.142946122703208</v>
      </c>
      <c r="C10" s="10">
        <v>3.211E-2</v>
      </c>
      <c r="D10" s="9">
        <v>129.99</v>
      </c>
      <c r="E10" s="11">
        <v>2428.1999999999998</v>
      </c>
      <c r="F10" s="12">
        <f t="shared" si="1"/>
        <v>2558.1899999999996</v>
      </c>
      <c r="G10" s="13">
        <v>1.0046E-3</v>
      </c>
      <c r="H10" s="14">
        <f t="shared" si="2"/>
        <v>995.42106310969541</v>
      </c>
      <c r="I10" s="32">
        <f t="shared" si="3"/>
        <v>31.023866348448685</v>
      </c>
    </row>
    <row r="11" spans="1:9" x14ac:dyDescent="0.25">
      <c r="A11" s="8">
        <v>0.05</v>
      </c>
      <c r="B11" s="9">
        <f t="shared" si="0"/>
        <v>28.192839018889202</v>
      </c>
      <c r="C11" s="10">
        <v>3.5470000000000002E-2</v>
      </c>
      <c r="D11" s="9">
        <v>137.77000000000001</v>
      </c>
      <c r="E11" s="11">
        <v>2423.8000000000002</v>
      </c>
      <c r="F11" s="12">
        <f t="shared" si="1"/>
        <v>2561.5700000000002</v>
      </c>
      <c r="G11" s="13">
        <v>1.0051999999999999E-3</v>
      </c>
      <c r="H11" s="14">
        <f t="shared" si="2"/>
        <v>994.82690011937927</v>
      </c>
      <c r="I11" s="32">
        <f>D11/4.19</f>
        <v>32.880668257756561</v>
      </c>
    </row>
    <row r="12" spans="1:9" x14ac:dyDescent="0.25">
      <c r="A12" s="8">
        <v>5.5E-2</v>
      </c>
      <c r="B12" s="9">
        <f t="shared" si="0"/>
        <v>25.773195876288661</v>
      </c>
      <c r="C12" s="10">
        <v>3.8800000000000001E-2</v>
      </c>
      <c r="D12" s="9">
        <v>144.91</v>
      </c>
      <c r="E12" s="11">
        <v>2419.8000000000002</v>
      </c>
      <c r="F12" s="12">
        <f t="shared" si="1"/>
        <v>2564.71</v>
      </c>
      <c r="G12" s="13">
        <v>1.0058000000000001E-3</v>
      </c>
      <c r="H12" s="14">
        <f t="shared" si="2"/>
        <v>994.23344601312385</v>
      </c>
      <c r="I12" s="32">
        <f t="shared" si="3"/>
        <v>34.584725536992835</v>
      </c>
    </row>
    <row r="13" spans="1:9" x14ac:dyDescent="0.25">
      <c r="A13" s="8">
        <v>0.06</v>
      </c>
      <c r="B13" s="9">
        <f t="shared" si="0"/>
        <v>23.741690408357076</v>
      </c>
      <c r="C13" s="10">
        <v>4.2119999999999998E-2</v>
      </c>
      <c r="D13" s="9">
        <v>151.5</v>
      </c>
      <c r="E13" s="11">
        <v>2416</v>
      </c>
      <c r="F13" s="12">
        <f t="shared" si="1"/>
        <v>2567.5</v>
      </c>
      <c r="G13" s="13">
        <v>1.0062999999999999E-3</v>
      </c>
      <c r="H13" s="14">
        <f t="shared" si="2"/>
        <v>993.73944151843398</v>
      </c>
      <c r="I13" s="32">
        <f t="shared" si="3"/>
        <v>36.157517899761331</v>
      </c>
    </row>
    <row r="14" spans="1:9" x14ac:dyDescent="0.25">
      <c r="A14" s="8">
        <v>6.5000000000000002E-2</v>
      </c>
      <c r="B14" s="9">
        <f t="shared" si="0"/>
        <v>22.016732716864816</v>
      </c>
      <c r="C14" s="10">
        <v>4.5420000000000002E-2</v>
      </c>
      <c r="D14" s="9">
        <v>157.63999999999999</v>
      </c>
      <c r="E14" s="11">
        <v>2412.5</v>
      </c>
      <c r="F14" s="12">
        <f t="shared" si="1"/>
        <v>2570.14</v>
      </c>
      <c r="G14" s="13">
        <v>1.0069E-3</v>
      </c>
      <c r="H14" s="14">
        <f t="shared" si="2"/>
        <v>993.14728374217896</v>
      </c>
      <c r="I14" s="32">
        <f t="shared" si="3"/>
        <v>37.622911694510734</v>
      </c>
    </row>
    <row r="15" spans="1:9" x14ac:dyDescent="0.25">
      <c r="A15" s="8">
        <v>7.0000000000000007E-2</v>
      </c>
      <c r="B15" s="9">
        <f t="shared" si="0"/>
        <v>20.529665366454527</v>
      </c>
      <c r="C15" s="10">
        <v>4.8710000000000003E-2</v>
      </c>
      <c r="D15" s="9">
        <v>163.38</v>
      </c>
      <c r="E15" s="11">
        <v>2409.1999999999998</v>
      </c>
      <c r="F15" s="12">
        <f t="shared" si="1"/>
        <v>2572.58</v>
      </c>
      <c r="G15" s="13">
        <v>1.0074000000000001E-3</v>
      </c>
      <c r="H15" s="14">
        <f t="shared" si="2"/>
        <v>992.6543577526304</v>
      </c>
      <c r="I15" s="32">
        <f t="shared" si="3"/>
        <v>38.99284009546539</v>
      </c>
    </row>
    <row r="16" spans="1:9" x14ac:dyDescent="0.25">
      <c r="A16" s="8">
        <v>7.4999999999999997E-2</v>
      </c>
      <c r="B16" s="9">
        <f t="shared" si="0"/>
        <v>19.23816852635629</v>
      </c>
      <c r="C16" s="10">
        <v>5.1979999999999998E-2</v>
      </c>
      <c r="D16" s="9">
        <v>168.77</v>
      </c>
      <c r="E16" s="11">
        <v>2406.1999999999998</v>
      </c>
      <c r="F16" s="12">
        <f t="shared" si="1"/>
        <v>2574.9699999999998</v>
      </c>
      <c r="G16" s="13">
        <v>1.0078999999999999E-3</v>
      </c>
      <c r="H16" s="14">
        <f t="shared" si="2"/>
        <v>992.16192082547877</v>
      </c>
      <c r="I16" s="32">
        <f t="shared" si="3"/>
        <v>40.279236276849637</v>
      </c>
    </row>
    <row r="17" spans="1:9" x14ac:dyDescent="0.25">
      <c r="A17" s="8">
        <v>0.08</v>
      </c>
      <c r="B17" s="9">
        <f t="shared" si="0"/>
        <v>18.106101756291871</v>
      </c>
      <c r="C17" s="10">
        <v>5.5230000000000001E-2</v>
      </c>
      <c r="D17" s="9">
        <v>173.86</v>
      </c>
      <c r="E17" s="11">
        <v>2403.1999999999998</v>
      </c>
      <c r="F17" s="12">
        <f t="shared" si="1"/>
        <v>2577.06</v>
      </c>
      <c r="G17" s="13">
        <v>1.0084E-3</v>
      </c>
      <c r="H17" s="14">
        <f t="shared" si="2"/>
        <v>991.66997223324074</v>
      </c>
      <c r="I17" s="32">
        <f t="shared" si="3"/>
        <v>41.494033412887831</v>
      </c>
    </row>
    <row r="18" spans="1:9" x14ac:dyDescent="0.25">
      <c r="A18" s="8">
        <v>8.5000000000000006E-2</v>
      </c>
      <c r="B18" s="9">
        <f t="shared" si="0"/>
        <v>17.099863201094394</v>
      </c>
      <c r="C18" s="10">
        <v>5.8479999999999997E-2</v>
      </c>
      <c r="D18" s="9">
        <v>178.69</v>
      </c>
      <c r="E18" s="11">
        <v>2400.5</v>
      </c>
      <c r="F18" s="12">
        <f t="shared" si="1"/>
        <v>2579.19</v>
      </c>
      <c r="G18" s="13">
        <v>1.0088E-3</v>
      </c>
      <c r="H18" s="14">
        <f t="shared" si="2"/>
        <v>991.27676447264071</v>
      </c>
      <c r="I18" s="32">
        <f t="shared" si="3"/>
        <v>42.646778042959426</v>
      </c>
    </row>
    <row r="19" spans="1:9" x14ac:dyDescent="0.25">
      <c r="A19" s="8">
        <v>0.09</v>
      </c>
      <c r="B19" s="9">
        <f t="shared" si="0"/>
        <v>16.204829039053639</v>
      </c>
      <c r="C19" s="10">
        <v>6.1710000000000001E-2</v>
      </c>
      <c r="D19" s="9">
        <v>183.28</v>
      </c>
      <c r="E19" s="11">
        <v>2397.9</v>
      </c>
      <c r="F19" s="12">
        <f t="shared" si="1"/>
        <v>2581.1800000000003</v>
      </c>
      <c r="G19" s="13">
        <v>1.0093000000000001E-3</v>
      </c>
      <c r="H19" s="14">
        <f t="shared" si="2"/>
        <v>990.78569305459223</v>
      </c>
      <c r="I19" s="32">
        <f t="shared" si="3"/>
        <v>43.742243436754173</v>
      </c>
    </row>
    <row r="20" spans="1:9" x14ac:dyDescent="0.25">
      <c r="A20" s="8">
        <v>9.5000000000000001E-2</v>
      </c>
      <c r="B20" s="9">
        <f t="shared" si="0"/>
        <v>15.401201293700908</v>
      </c>
      <c r="C20" s="10">
        <v>6.4930000000000002E-2</v>
      </c>
      <c r="D20" s="9">
        <v>187.65</v>
      </c>
      <c r="E20" s="10">
        <v>2395.3000000000002</v>
      </c>
      <c r="F20" s="15">
        <f t="shared" si="1"/>
        <v>2582.9500000000003</v>
      </c>
      <c r="G20" s="13">
        <v>1.0097000000000001E-3</v>
      </c>
      <c r="H20" s="14">
        <f t="shared" si="2"/>
        <v>990.39318609487952</v>
      </c>
      <c r="I20" s="32">
        <f t="shared" si="3"/>
        <v>44.785202863961814</v>
      </c>
    </row>
    <row r="21" spans="1:9" x14ac:dyDescent="0.25">
      <c r="A21" s="16">
        <v>0.1</v>
      </c>
      <c r="B21" s="9">
        <f t="shared" si="0"/>
        <v>14.6756677428823</v>
      </c>
      <c r="C21" s="10">
        <v>6.8140000000000006E-2</v>
      </c>
      <c r="D21" s="15">
        <v>191.83</v>
      </c>
      <c r="E21" s="10">
        <v>2392.9</v>
      </c>
      <c r="F21" s="15">
        <f t="shared" si="1"/>
        <v>2584.73</v>
      </c>
      <c r="G21" s="13">
        <v>1.0101000000000001E-3</v>
      </c>
      <c r="H21" s="14">
        <f t="shared" si="2"/>
        <v>990.00099000098987</v>
      </c>
      <c r="I21" s="32">
        <f t="shared" si="3"/>
        <v>45.782816229116946</v>
      </c>
    </row>
    <row r="22" spans="1:9" x14ac:dyDescent="0.25">
      <c r="A22" s="16">
        <v>0.11</v>
      </c>
      <c r="B22" s="9">
        <f t="shared" si="0"/>
        <v>13.415615776764154</v>
      </c>
      <c r="C22" s="10">
        <v>7.4539999999999995E-2</v>
      </c>
      <c r="D22" s="15">
        <v>199.68</v>
      </c>
      <c r="E22" s="10">
        <v>2388.4</v>
      </c>
      <c r="F22" s="15">
        <f t="shared" si="1"/>
        <v>2588.08</v>
      </c>
      <c r="G22" s="13">
        <v>1.0108999999999999E-3</v>
      </c>
      <c r="H22" s="14">
        <f t="shared" si="2"/>
        <v>989.2175289346128</v>
      </c>
      <c r="I22" s="32">
        <f t="shared" si="3"/>
        <v>47.656324582338897</v>
      </c>
    </row>
    <row r="23" spans="1:9" x14ac:dyDescent="0.25">
      <c r="A23" s="16">
        <v>0.12</v>
      </c>
      <c r="B23" s="9">
        <f>1/C23</f>
        <v>12.362467548522684</v>
      </c>
      <c r="C23" s="10">
        <v>8.0890000000000004E-2</v>
      </c>
      <c r="D23" s="15">
        <v>206.94</v>
      </c>
      <c r="E23" s="10">
        <v>2384.3000000000002</v>
      </c>
      <c r="F23" s="15">
        <f t="shared" si="1"/>
        <v>2591.2400000000002</v>
      </c>
      <c r="G23" s="13">
        <v>1.0116999999999999E-3</v>
      </c>
      <c r="H23" s="14">
        <f t="shared" si="2"/>
        <v>988.43530690916282</v>
      </c>
      <c r="I23" s="32">
        <f t="shared" si="3"/>
        <v>49.389021479713598</v>
      </c>
    </row>
    <row r="24" spans="1:9" x14ac:dyDescent="0.25">
      <c r="A24" s="16">
        <v>0.13</v>
      </c>
      <c r="B24" s="9">
        <f t="shared" si="0"/>
        <v>11.465260261407932</v>
      </c>
      <c r="C24" s="10">
        <v>8.7220000000000006E-2</v>
      </c>
      <c r="D24" s="9">
        <v>213.7</v>
      </c>
      <c r="E24" s="11">
        <v>2380.3000000000002</v>
      </c>
      <c r="F24" s="12">
        <f t="shared" si="1"/>
        <v>2594</v>
      </c>
      <c r="G24" s="13">
        <v>1.0124000000000001E-3</v>
      </c>
      <c r="H24" s="14">
        <f t="shared" si="2"/>
        <v>987.75187672856566</v>
      </c>
      <c r="I24" s="32">
        <f t="shared" si="3"/>
        <v>51.002386634844861</v>
      </c>
    </row>
    <row r="25" spans="1:9" x14ac:dyDescent="0.25">
      <c r="A25" s="16">
        <v>0.14000000000000001</v>
      </c>
      <c r="B25" s="9">
        <f t="shared" si="0"/>
        <v>10.694043417816276</v>
      </c>
      <c r="C25" s="10">
        <v>9.3509999999999996E-2</v>
      </c>
      <c r="D25" s="9">
        <v>220.02</v>
      </c>
      <c r="E25" s="11">
        <v>2376.6999999999998</v>
      </c>
      <c r="F25" s="12">
        <f t="shared" si="1"/>
        <v>2596.7199999999998</v>
      </c>
      <c r="G25" s="13">
        <v>1.0131000000000001E-3</v>
      </c>
      <c r="H25" s="14">
        <f t="shared" si="2"/>
        <v>987.06939097818565</v>
      </c>
      <c r="I25" s="32">
        <f t="shared" si="3"/>
        <v>52.510739856801905</v>
      </c>
    </row>
    <row r="26" spans="1:9" x14ac:dyDescent="0.25">
      <c r="A26" s="16">
        <v>0.15</v>
      </c>
      <c r="B26" s="9">
        <f t="shared" si="0"/>
        <v>10.023053021950487</v>
      </c>
      <c r="C26" s="10">
        <v>9.9769999999999998E-2</v>
      </c>
      <c r="D26" s="9">
        <v>225.97</v>
      </c>
      <c r="E26" s="11">
        <v>2373.1999999999998</v>
      </c>
      <c r="F26" s="12">
        <f t="shared" si="1"/>
        <v>2599.1699999999996</v>
      </c>
      <c r="G26" s="13">
        <v>1.0138E-3</v>
      </c>
      <c r="H26" s="14">
        <f t="shared" si="2"/>
        <v>986.38784770171628</v>
      </c>
      <c r="I26" s="32">
        <f t="shared" si="3"/>
        <v>53.930787589498799</v>
      </c>
    </row>
    <row r="27" spans="1:9" x14ac:dyDescent="0.25">
      <c r="A27" s="16">
        <v>0.16</v>
      </c>
      <c r="B27" s="9">
        <f t="shared" si="0"/>
        <v>9.433962264150944</v>
      </c>
      <c r="C27" s="17">
        <v>0.106</v>
      </c>
      <c r="D27" s="9">
        <v>231.59</v>
      </c>
      <c r="E27" s="11">
        <v>2370</v>
      </c>
      <c r="F27" s="12">
        <f t="shared" si="1"/>
        <v>2601.59</v>
      </c>
      <c r="G27" s="13">
        <v>1.0145E-3</v>
      </c>
      <c r="H27" s="14">
        <f t="shared" si="2"/>
        <v>985.70724494825038</v>
      </c>
      <c r="I27" s="32">
        <f t="shared" si="3"/>
        <v>55.272076372315034</v>
      </c>
    </row>
    <row r="28" spans="1:9" x14ac:dyDescent="0.25">
      <c r="A28" s="16">
        <v>0.17</v>
      </c>
      <c r="B28" s="9">
        <f t="shared" si="0"/>
        <v>8.9126559714795022</v>
      </c>
      <c r="C28" s="17">
        <v>0.11219999999999999</v>
      </c>
      <c r="D28" s="9">
        <v>236.93</v>
      </c>
      <c r="E28" s="11">
        <v>2366.9</v>
      </c>
      <c r="F28" s="12">
        <f t="shared" si="1"/>
        <v>2603.83</v>
      </c>
      <c r="G28" s="13">
        <v>1.0150999999999999E-3</v>
      </c>
      <c r="H28" s="14">
        <f t="shared" si="2"/>
        <v>985.12461826421054</v>
      </c>
      <c r="I28" s="32">
        <f t="shared" si="3"/>
        <v>56.546539379474936</v>
      </c>
    </row>
    <row r="29" spans="1:9" x14ac:dyDescent="0.25">
      <c r="A29" s="16">
        <v>0.18</v>
      </c>
      <c r="B29" s="9">
        <f t="shared" si="0"/>
        <v>8.4459459459459456</v>
      </c>
      <c r="C29" s="17">
        <v>0.11840000000000001</v>
      </c>
      <c r="D29" s="9">
        <v>241.99</v>
      </c>
      <c r="E29" s="11">
        <v>2363.9</v>
      </c>
      <c r="F29" s="12">
        <f t="shared" si="1"/>
        <v>2605.8900000000003</v>
      </c>
      <c r="G29" s="13">
        <v>1.0157E-3</v>
      </c>
      <c r="H29" s="14">
        <f t="shared" si="2"/>
        <v>984.54267992517475</v>
      </c>
      <c r="I29" s="32">
        <f t="shared" si="3"/>
        <v>57.754176610978519</v>
      </c>
    </row>
    <row r="30" spans="1:9" x14ac:dyDescent="0.25">
      <c r="A30" s="16">
        <v>0.19</v>
      </c>
      <c r="B30" s="9">
        <f t="shared" si="0"/>
        <v>8.0256821829855536</v>
      </c>
      <c r="C30" s="17">
        <v>0.1246</v>
      </c>
      <c r="D30" s="9">
        <v>246.83</v>
      </c>
      <c r="E30" s="11">
        <v>2361.1</v>
      </c>
      <c r="F30" s="12">
        <f t="shared" si="1"/>
        <v>2607.9299999999998</v>
      </c>
      <c r="G30" s="13">
        <v>1.0162999999999999E-3</v>
      </c>
      <c r="H30" s="14">
        <f t="shared" si="2"/>
        <v>983.96142871199459</v>
      </c>
      <c r="I30" s="32">
        <f t="shared" si="3"/>
        <v>58.909307875894989</v>
      </c>
    </row>
    <row r="31" spans="1:9" x14ac:dyDescent="0.25">
      <c r="A31" s="16">
        <v>0.2</v>
      </c>
      <c r="B31" s="9">
        <f t="shared" si="0"/>
        <v>7.6511094108645743</v>
      </c>
      <c r="C31" s="17">
        <v>0.13070000000000001</v>
      </c>
      <c r="D31" s="9">
        <v>251.45</v>
      </c>
      <c r="E31" s="11">
        <v>2358.4</v>
      </c>
      <c r="F31" s="12">
        <f t="shared" si="1"/>
        <v>2609.85</v>
      </c>
      <c r="G31" s="13">
        <v>1.0169000000000001E-3</v>
      </c>
      <c r="H31" s="14">
        <f t="shared" si="2"/>
        <v>983.380863408398</v>
      </c>
      <c r="I31" s="32">
        <f t="shared" si="3"/>
        <v>60.011933174224332</v>
      </c>
    </row>
    <row r="32" spans="1:9" x14ac:dyDescent="0.25">
      <c r="A32" s="16">
        <v>0.21</v>
      </c>
      <c r="B32" s="9">
        <f t="shared" si="0"/>
        <v>7.3099415204678362</v>
      </c>
      <c r="C32" s="17">
        <v>0.1368</v>
      </c>
      <c r="D32" s="9">
        <v>255.88</v>
      </c>
      <c r="E32" s="11">
        <v>2355.8000000000002</v>
      </c>
      <c r="F32" s="12">
        <f t="shared" si="1"/>
        <v>2611.6800000000003</v>
      </c>
      <c r="G32" s="13">
        <v>1.0175E-3</v>
      </c>
      <c r="H32" s="14">
        <f t="shared" si="2"/>
        <v>982.80098280098287</v>
      </c>
      <c r="I32" s="32">
        <f t="shared" si="3"/>
        <v>61.069212410501187</v>
      </c>
    </row>
    <row r="33" spans="1:9" x14ac:dyDescent="0.25">
      <c r="A33" s="16">
        <v>0.22</v>
      </c>
      <c r="B33" s="9">
        <f t="shared" si="0"/>
        <v>6.9930069930069934</v>
      </c>
      <c r="C33" s="17">
        <v>0.14299999999999999</v>
      </c>
      <c r="D33" s="9">
        <v>260.14</v>
      </c>
      <c r="E33" s="11">
        <v>2353.3000000000002</v>
      </c>
      <c r="F33" s="12">
        <f t="shared" si="1"/>
        <v>2613.44</v>
      </c>
      <c r="G33" s="13">
        <v>1.0181000000000001E-3</v>
      </c>
      <c r="H33" s="14">
        <f t="shared" si="2"/>
        <v>982.22178567920628</v>
      </c>
      <c r="I33" s="32">
        <f t="shared" si="3"/>
        <v>62.085918854415269</v>
      </c>
    </row>
    <row r="34" spans="1:9" x14ac:dyDescent="0.25">
      <c r="A34" s="16">
        <v>0.23</v>
      </c>
      <c r="B34" s="9">
        <f t="shared" si="0"/>
        <v>6.7114093959731544</v>
      </c>
      <c r="C34" s="17">
        <v>0.14899999999999999</v>
      </c>
      <c r="D34" s="9">
        <v>264.23</v>
      </c>
      <c r="E34" s="11">
        <v>2350.9</v>
      </c>
      <c r="F34" s="12">
        <f t="shared" si="1"/>
        <v>2615.13</v>
      </c>
      <c r="G34" s="13">
        <v>1.0185999999999999E-3</v>
      </c>
      <c r="H34" s="14">
        <f t="shared" si="2"/>
        <v>981.73964264677011</v>
      </c>
      <c r="I34" s="32">
        <f t="shared" si="3"/>
        <v>63.062052505966584</v>
      </c>
    </row>
    <row r="35" spans="1:9" x14ac:dyDescent="0.25">
      <c r="A35" s="16">
        <v>0.24</v>
      </c>
      <c r="B35" s="9">
        <f t="shared" si="0"/>
        <v>6.4474532559638948</v>
      </c>
      <c r="C35" s="17">
        <v>0.15509999999999999</v>
      </c>
      <c r="D35" s="9">
        <v>268.18</v>
      </c>
      <c r="E35" s="11">
        <v>2348.6</v>
      </c>
      <c r="F35" s="12">
        <f t="shared" si="1"/>
        <v>2616.7799999999997</v>
      </c>
      <c r="G35" s="13">
        <v>1.0191E-3</v>
      </c>
      <c r="H35" s="14">
        <f t="shared" si="2"/>
        <v>981.25797272102841</v>
      </c>
      <c r="I35" s="32">
        <f t="shared" si="3"/>
        <v>64.004773269689736</v>
      </c>
    </row>
    <row r="36" spans="1:9" x14ac:dyDescent="0.25">
      <c r="A36" s="16">
        <v>0.25</v>
      </c>
      <c r="B36" s="9">
        <f t="shared" si="0"/>
        <v>6.2034739454094288</v>
      </c>
      <c r="C36" s="17">
        <v>0.16120000000000001</v>
      </c>
      <c r="D36" s="9">
        <v>271.99</v>
      </c>
      <c r="E36" s="11">
        <v>2346.4</v>
      </c>
      <c r="F36" s="12">
        <f t="shared" si="1"/>
        <v>2618.3900000000003</v>
      </c>
      <c r="G36" s="13">
        <v>1.0196000000000001E-3</v>
      </c>
      <c r="H36" s="14">
        <f t="shared" si="2"/>
        <v>980.77677520596308</v>
      </c>
      <c r="I36" s="32">
        <f t="shared" si="3"/>
        <v>64.914081145584717</v>
      </c>
    </row>
    <row r="37" spans="1:9" x14ac:dyDescent="0.25">
      <c r="A37" s="16">
        <v>0.26</v>
      </c>
      <c r="B37" s="9">
        <f t="shared" si="0"/>
        <v>5.9808612440191391</v>
      </c>
      <c r="C37" s="17">
        <v>0.16719999999999999</v>
      </c>
      <c r="D37" s="9">
        <v>275.67</v>
      </c>
      <c r="E37" s="11">
        <v>2344.1999999999998</v>
      </c>
      <c r="F37" s="12">
        <f t="shared" si="1"/>
        <v>2619.87</v>
      </c>
      <c r="G37" s="13">
        <v>1.0202E-3</v>
      </c>
      <c r="H37" s="14">
        <f t="shared" si="2"/>
        <v>980.19996079200155</v>
      </c>
      <c r="I37" s="32">
        <f t="shared" si="3"/>
        <v>65.792362768496417</v>
      </c>
    </row>
    <row r="38" spans="1:9" x14ac:dyDescent="0.25">
      <c r="A38" s="16">
        <v>0.27</v>
      </c>
      <c r="B38" s="9">
        <f t="shared" si="0"/>
        <v>5.7736720554272516</v>
      </c>
      <c r="C38" s="17">
        <v>0.17319999999999999</v>
      </c>
      <c r="D38" s="9">
        <v>279.24</v>
      </c>
      <c r="E38" s="11">
        <v>2342.1</v>
      </c>
      <c r="F38" s="12">
        <f t="shared" si="1"/>
        <v>2621.34</v>
      </c>
      <c r="G38" s="13">
        <v>1.0206E-3</v>
      </c>
      <c r="H38" s="14">
        <f t="shared" si="2"/>
        <v>979.8157946306095</v>
      </c>
      <c r="I38" s="32">
        <f t="shared" si="3"/>
        <v>66.644391408114558</v>
      </c>
    </row>
    <row r="39" spans="1:9" x14ac:dyDescent="0.25">
      <c r="A39" s="16">
        <v>0.28000000000000003</v>
      </c>
      <c r="B39" s="9">
        <f t="shared" si="0"/>
        <v>5.5772448410485227</v>
      </c>
      <c r="C39" s="10">
        <v>0.17929999999999999</v>
      </c>
      <c r="D39" s="9">
        <v>282.69</v>
      </c>
      <c r="E39" s="11">
        <v>2340</v>
      </c>
      <c r="F39" s="12">
        <f t="shared" si="1"/>
        <v>2622.69</v>
      </c>
      <c r="G39" s="13">
        <v>1.0211E-3</v>
      </c>
      <c r="H39" s="14">
        <f t="shared" si="2"/>
        <v>979.33601018509444</v>
      </c>
      <c r="I39" s="32">
        <f t="shared" si="3"/>
        <v>67.467780429594271</v>
      </c>
    </row>
    <row r="40" spans="1:9" x14ac:dyDescent="0.25">
      <c r="A40" s="16">
        <v>0.28999999999999998</v>
      </c>
      <c r="B40" s="9">
        <f t="shared" si="0"/>
        <v>5.3995680345572357</v>
      </c>
      <c r="C40" s="10">
        <v>0.1852</v>
      </c>
      <c r="D40" s="9">
        <v>286.05</v>
      </c>
      <c r="E40" s="11">
        <v>2338.1</v>
      </c>
      <c r="F40" s="12">
        <f t="shared" si="1"/>
        <v>2624.15</v>
      </c>
      <c r="G40" s="13">
        <v>1.0215999999999999E-3</v>
      </c>
      <c r="H40" s="14">
        <f t="shared" si="2"/>
        <v>978.85669537979652</v>
      </c>
      <c r="I40" s="32">
        <f t="shared" si="3"/>
        <v>68.269689737470159</v>
      </c>
    </row>
    <row r="41" spans="1:9" x14ac:dyDescent="0.25">
      <c r="A41" s="16">
        <v>0.3</v>
      </c>
      <c r="B41" s="9">
        <f t="shared" si="0"/>
        <v>5.2301255230125516</v>
      </c>
      <c r="C41" s="10">
        <v>0.19120000000000001</v>
      </c>
      <c r="D41" s="9">
        <v>289.3</v>
      </c>
      <c r="E41" s="11">
        <v>2336.1</v>
      </c>
      <c r="F41" s="12">
        <f t="shared" si="1"/>
        <v>2625.4</v>
      </c>
      <c r="G41" s="13">
        <v>1.0219999999999999E-3</v>
      </c>
      <c r="H41" s="14">
        <f t="shared" si="2"/>
        <v>978.47358121330728</v>
      </c>
      <c r="I41" s="32">
        <f t="shared" si="3"/>
        <v>69.045346062052502</v>
      </c>
    </row>
    <row r="42" spans="1:9" x14ac:dyDescent="0.25">
      <c r="A42" s="16">
        <v>0.32</v>
      </c>
      <c r="B42" s="9">
        <f t="shared" si="0"/>
        <v>4.9212598425196852</v>
      </c>
      <c r="C42" s="10">
        <v>0.20319999999999999</v>
      </c>
      <c r="D42" s="9">
        <v>295.55</v>
      </c>
      <c r="E42" s="11">
        <v>2332.4</v>
      </c>
      <c r="F42" s="12">
        <f t="shared" si="1"/>
        <v>2627.9500000000003</v>
      </c>
      <c r="G42" s="13">
        <v>1.0229E-3</v>
      </c>
      <c r="H42" s="14">
        <f t="shared" si="2"/>
        <v>977.61266986020144</v>
      </c>
      <c r="I42" s="32">
        <f t="shared" si="3"/>
        <v>70.536992840095465</v>
      </c>
    </row>
    <row r="43" spans="1:9" x14ac:dyDescent="0.25">
      <c r="A43" s="16">
        <v>0.34</v>
      </c>
      <c r="B43" s="9">
        <f t="shared" si="0"/>
        <v>4.6511627906976747</v>
      </c>
      <c r="C43" s="17">
        <v>0.215</v>
      </c>
      <c r="D43" s="9">
        <v>301.48</v>
      </c>
      <c r="E43" s="11">
        <v>2328.9</v>
      </c>
      <c r="F43" s="12">
        <f t="shared" si="1"/>
        <v>2630.38</v>
      </c>
      <c r="G43" s="13">
        <v>1.0237E-3</v>
      </c>
      <c r="H43" s="14">
        <f t="shared" si="2"/>
        <v>976.84868613851711</v>
      </c>
      <c r="I43" s="32">
        <f t="shared" si="3"/>
        <v>71.952267303102616</v>
      </c>
    </row>
    <row r="44" spans="1:9" x14ac:dyDescent="0.25">
      <c r="A44" s="16">
        <v>0.36</v>
      </c>
      <c r="B44" s="9">
        <f t="shared" si="0"/>
        <v>4.4072278536800358</v>
      </c>
      <c r="C44" s="17">
        <v>0.22689999999999999</v>
      </c>
      <c r="D44" s="9">
        <v>307.12</v>
      </c>
      <c r="E44" s="11">
        <v>2325.5</v>
      </c>
      <c r="F44" s="12">
        <f t="shared" si="1"/>
        <v>2632.62</v>
      </c>
      <c r="G44" s="13">
        <v>1.0245E-3</v>
      </c>
      <c r="H44" s="14">
        <f t="shared" si="2"/>
        <v>976.08589555880917</v>
      </c>
      <c r="I44" s="32">
        <f t="shared" si="3"/>
        <v>73.298329355608587</v>
      </c>
    </row>
    <row r="45" spans="1:9" x14ac:dyDescent="0.25">
      <c r="A45" s="16">
        <v>0.38</v>
      </c>
      <c r="B45" s="9">
        <f t="shared" si="0"/>
        <v>4.1893590280687052</v>
      </c>
      <c r="C45" s="17">
        <v>0.2387</v>
      </c>
      <c r="D45" s="9">
        <v>312.5</v>
      </c>
      <c r="E45" s="11">
        <v>2322.3000000000002</v>
      </c>
      <c r="F45" s="12">
        <f t="shared" si="1"/>
        <v>2634.8</v>
      </c>
      <c r="G45" s="13">
        <v>1.0253E-3</v>
      </c>
      <c r="H45" s="14">
        <f t="shared" si="2"/>
        <v>975.32429532819663</v>
      </c>
      <c r="I45" s="32">
        <f t="shared" si="3"/>
        <v>74.582338902147967</v>
      </c>
    </row>
    <row r="46" spans="1:9" x14ac:dyDescent="0.25">
      <c r="A46" s="16">
        <v>0.4</v>
      </c>
      <c r="B46" s="9">
        <f t="shared" si="0"/>
        <v>3.9936102236421722</v>
      </c>
      <c r="C46" s="17">
        <v>0.25040000000000001</v>
      </c>
      <c r="D46" s="9">
        <v>317.64999999999998</v>
      </c>
      <c r="E46" s="11">
        <v>2319.1999999999998</v>
      </c>
      <c r="F46" s="12">
        <f t="shared" si="1"/>
        <v>2636.85</v>
      </c>
      <c r="G46" s="13">
        <v>1.0261000000000001E-3</v>
      </c>
      <c r="H46" s="14">
        <f t="shared" si="2"/>
        <v>974.56388266250849</v>
      </c>
      <c r="I46" s="32">
        <f t="shared" si="3"/>
        <v>75.81145584725536</v>
      </c>
    </row>
    <row r="47" spans="1:9" x14ac:dyDescent="0.25">
      <c r="A47" s="16">
        <v>0.45</v>
      </c>
      <c r="B47" s="9">
        <f t="shared" si="0"/>
        <v>3.5765379113018594</v>
      </c>
      <c r="C47" s="17">
        <v>0.27960000000000002</v>
      </c>
      <c r="D47" s="9">
        <v>329.64</v>
      </c>
      <c r="E47" s="11">
        <v>2312</v>
      </c>
      <c r="F47" s="12">
        <f t="shared" si="1"/>
        <v>2641.64</v>
      </c>
      <c r="G47" s="13">
        <v>1.0279E-3</v>
      </c>
      <c r="H47" s="14">
        <f t="shared" si="2"/>
        <v>972.85728183675451</v>
      </c>
      <c r="I47" s="32">
        <f t="shared" si="3"/>
        <v>78.673031026252971</v>
      </c>
    </row>
    <row r="48" spans="1:9" x14ac:dyDescent="0.25">
      <c r="A48" s="16">
        <v>0.5</v>
      </c>
      <c r="B48" s="9">
        <f t="shared" si="0"/>
        <v>3.2404406999351911</v>
      </c>
      <c r="C48" s="17">
        <v>0.30859999999999999</v>
      </c>
      <c r="D48" s="9">
        <v>340.56</v>
      </c>
      <c r="E48" s="11">
        <v>2305.4</v>
      </c>
      <c r="F48" s="12">
        <f t="shared" si="1"/>
        <v>2645.96</v>
      </c>
      <c r="G48" s="13">
        <v>1.0296000000000001E-3</v>
      </c>
      <c r="H48" s="14">
        <f t="shared" si="2"/>
        <v>971.25097125097113</v>
      </c>
      <c r="I48" s="32">
        <f t="shared" si="3"/>
        <v>81.27923627684963</v>
      </c>
    </row>
    <row r="49" spans="1:9" x14ac:dyDescent="0.25">
      <c r="A49" s="16">
        <v>0.55000000000000004</v>
      </c>
      <c r="B49" s="9">
        <f t="shared" si="0"/>
        <v>2.9638411381149972</v>
      </c>
      <c r="C49" s="17">
        <v>0.33739999999999998</v>
      </c>
      <c r="D49" s="9">
        <v>350.61</v>
      </c>
      <c r="E49" s="11">
        <v>2299.3000000000002</v>
      </c>
      <c r="F49" s="12">
        <f t="shared" si="1"/>
        <v>2649.9100000000003</v>
      </c>
      <c r="G49" s="13">
        <v>1.0311999999999999E-3</v>
      </c>
      <c r="H49" s="14">
        <f t="shared" si="2"/>
        <v>969.74398758727705</v>
      </c>
      <c r="I49" s="32">
        <f t="shared" si="3"/>
        <v>83.677804295942721</v>
      </c>
    </row>
    <row r="50" spans="1:9" x14ac:dyDescent="0.25">
      <c r="A50" s="16">
        <v>0.6</v>
      </c>
      <c r="B50" s="9">
        <f t="shared" si="0"/>
        <v>2.7314941272876263</v>
      </c>
      <c r="C50" s="17">
        <v>0.36609999999999998</v>
      </c>
      <c r="D50" s="9">
        <v>359.93</v>
      </c>
      <c r="E50" s="11">
        <v>2293.6</v>
      </c>
      <c r="F50" s="12">
        <f t="shared" si="1"/>
        <v>2653.5299999999997</v>
      </c>
      <c r="G50" s="13">
        <v>1.0326999999999999E-3</v>
      </c>
      <c r="H50" s="14">
        <f t="shared" si="2"/>
        <v>968.33543139343476</v>
      </c>
      <c r="I50" s="32">
        <f t="shared" si="3"/>
        <v>85.902147971360378</v>
      </c>
    </row>
    <row r="51" spans="1:9" x14ac:dyDescent="0.25">
      <c r="A51" s="16">
        <v>0.65</v>
      </c>
      <c r="B51" s="9">
        <f t="shared" si="0"/>
        <v>2.5348542458808616</v>
      </c>
      <c r="C51" s="17">
        <v>0.39450000000000002</v>
      </c>
      <c r="D51" s="9">
        <v>368.62</v>
      </c>
      <c r="E51" s="11">
        <v>2288.3000000000002</v>
      </c>
      <c r="F51" s="12">
        <f t="shared" si="1"/>
        <v>2656.92</v>
      </c>
      <c r="G51" s="13">
        <v>1.0341E-3</v>
      </c>
      <c r="H51" s="14">
        <f t="shared" si="2"/>
        <v>967.0244657189827</v>
      </c>
      <c r="I51" s="32">
        <f t="shared" si="3"/>
        <v>87.976133651551308</v>
      </c>
    </row>
    <row r="52" spans="1:9" x14ac:dyDescent="0.25">
      <c r="A52" s="16">
        <v>0.7</v>
      </c>
      <c r="B52" s="9">
        <f t="shared" si="0"/>
        <v>2.3646252069047056</v>
      </c>
      <c r="C52" s="17">
        <v>0.4229</v>
      </c>
      <c r="D52" s="9">
        <v>376.77</v>
      </c>
      <c r="E52" s="11">
        <v>2283.3000000000002</v>
      </c>
      <c r="F52" s="12">
        <f t="shared" si="1"/>
        <v>2660.07</v>
      </c>
      <c r="G52" s="13">
        <v>1.0355E-3</v>
      </c>
      <c r="H52" s="14">
        <f t="shared" si="2"/>
        <v>965.71704490584261</v>
      </c>
      <c r="I52" s="32">
        <f t="shared" si="3"/>
        <v>89.92124105011932</v>
      </c>
    </row>
    <row r="53" spans="1:9" x14ac:dyDescent="0.25">
      <c r="A53" s="16">
        <v>0.75</v>
      </c>
      <c r="B53" s="9">
        <f t="shared" si="0"/>
        <v>2.2168033695411218</v>
      </c>
      <c r="C53" s="17">
        <v>0.4511</v>
      </c>
      <c r="D53" s="9">
        <v>384.45</v>
      </c>
      <c r="E53" s="11">
        <v>2278.6</v>
      </c>
      <c r="F53" s="12">
        <f t="shared" si="1"/>
        <v>2663.0499999999997</v>
      </c>
      <c r="G53" s="13">
        <v>1.0368E-3</v>
      </c>
      <c r="H53" s="14">
        <f t="shared" si="2"/>
        <v>964.50617283950612</v>
      </c>
      <c r="I53" s="32">
        <f t="shared" si="3"/>
        <v>91.754176610978504</v>
      </c>
    </row>
    <row r="54" spans="1:9" x14ac:dyDescent="0.25">
      <c r="A54" s="16">
        <v>0.8</v>
      </c>
      <c r="B54" s="9">
        <f t="shared" si="0"/>
        <v>2.0868113522537564</v>
      </c>
      <c r="C54" s="10">
        <v>0.47920000000000001</v>
      </c>
      <c r="D54" s="15">
        <v>391.72</v>
      </c>
      <c r="E54" s="11">
        <v>2274</v>
      </c>
      <c r="F54" s="12">
        <f t="shared" si="1"/>
        <v>2665.7200000000003</v>
      </c>
      <c r="G54" s="13">
        <v>1.0380999999999999E-3</v>
      </c>
      <c r="H54" s="14">
        <f t="shared" si="2"/>
        <v>963.29833349388309</v>
      </c>
      <c r="I54" s="32">
        <f t="shared" si="3"/>
        <v>93.489260143198095</v>
      </c>
    </row>
    <row r="55" spans="1:9" x14ac:dyDescent="0.25">
      <c r="A55" s="16">
        <v>0.85</v>
      </c>
      <c r="B55" s="9">
        <f t="shared" si="0"/>
        <v>1.9719976336028398</v>
      </c>
      <c r="C55" s="10">
        <v>0.5071</v>
      </c>
      <c r="D55" s="9">
        <v>398.63</v>
      </c>
      <c r="E55" s="11">
        <v>2269.8000000000002</v>
      </c>
      <c r="F55" s="12">
        <f t="shared" si="1"/>
        <v>2668.4300000000003</v>
      </c>
      <c r="G55" s="13">
        <v>1.0392999999999999E-3</v>
      </c>
      <c r="H55" s="14">
        <f t="shared" si="2"/>
        <v>962.18608678918508</v>
      </c>
      <c r="I55" s="32">
        <f t="shared" si="3"/>
        <v>95.138424821002374</v>
      </c>
    </row>
    <row r="56" spans="1:9" x14ac:dyDescent="0.25">
      <c r="A56" s="16">
        <v>0.9</v>
      </c>
      <c r="B56" s="9">
        <f t="shared" si="0"/>
        <v>1.8691588785046729</v>
      </c>
      <c r="C56" s="17">
        <v>0.53500000000000003</v>
      </c>
      <c r="D56" s="9">
        <v>405.21</v>
      </c>
      <c r="E56" s="11">
        <v>2265.6</v>
      </c>
      <c r="F56" s="12">
        <f t="shared" si="1"/>
        <v>2670.81</v>
      </c>
      <c r="G56" s="13">
        <v>1.0405E-3</v>
      </c>
      <c r="H56" s="14">
        <f t="shared" si="2"/>
        <v>961.07640557424315</v>
      </c>
      <c r="I56" s="32">
        <f t="shared" si="3"/>
        <v>96.708830548926002</v>
      </c>
    </row>
    <row r="57" spans="1:9" x14ac:dyDescent="0.25">
      <c r="A57" s="16">
        <v>0.95</v>
      </c>
      <c r="B57" s="9">
        <f t="shared" si="0"/>
        <v>1.7771459036786921</v>
      </c>
      <c r="C57" s="17">
        <v>0.56269999999999998</v>
      </c>
      <c r="D57" s="9">
        <v>411.49</v>
      </c>
      <c r="E57" s="11">
        <v>2261.6999999999998</v>
      </c>
      <c r="F57" s="12">
        <f t="shared" si="1"/>
        <v>2673.1899999999996</v>
      </c>
      <c r="G57" s="13">
        <v>1.0417E-3</v>
      </c>
      <c r="H57" s="14">
        <f t="shared" si="2"/>
        <v>959.9692809830085</v>
      </c>
      <c r="I57" s="32">
        <f t="shared" si="3"/>
        <v>98.207637231503568</v>
      </c>
    </row>
    <row r="58" spans="1:9" x14ac:dyDescent="0.25">
      <c r="A58" s="18">
        <v>1</v>
      </c>
      <c r="B58" s="9">
        <f t="shared" si="0"/>
        <v>1.6937669376693767</v>
      </c>
      <c r="C58" s="17">
        <v>0.59040000000000004</v>
      </c>
      <c r="D58" s="9">
        <v>417.51</v>
      </c>
      <c r="E58" s="11">
        <v>2257.9</v>
      </c>
      <c r="F58" s="12">
        <f t="shared" si="1"/>
        <v>2675.41</v>
      </c>
      <c r="G58" s="13">
        <v>1.0428E-3</v>
      </c>
      <c r="H58" s="14">
        <f t="shared" si="2"/>
        <v>958.95665515918688</v>
      </c>
      <c r="I58" s="33">
        <v>99.63</v>
      </c>
    </row>
    <row r="59" spans="1:9" x14ac:dyDescent="0.25">
      <c r="A59" s="18">
        <v>1.1000000000000001</v>
      </c>
      <c r="B59" s="9">
        <f t="shared" si="0"/>
        <v>1.5491866769945779</v>
      </c>
      <c r="C59" s="17">
        <v>0.64549999999999996</v>
      </c>
      <c r="D59" s="9">
        <v>428.84</v>
      </c>
      <c r="E59" s="11">
        <v>2250.8000000000002</v>
      </c>
      <c r="F59" s="12">
        <f t="shared" si="1"/>
        <v>2679.6400000000003</v>
      </c>
      <c r="G59" s="13">
        <v>1.0448E-3</v>
      </c>
      <c r="H59" s="14">
        <f t="shared" si="2"/>
        <v>957.12098009188355</v>
      </c>
      <c r="I59" s="33">
        <v>102.3</v>
      </c>
    </row>
    <row r="60" spans="1:9" x14ac:dyDescent="0.25">
      <c r="A60" s="18">
        <v>1.2</v>
      </c>
      <c r="B60" s="9">
        <f t="shared" si="0"/>
        <v>1.4281633818908883</v>
      </c>
      <c r="C60" s="17">
        <v>0.70020000000000004</v>
      </c>
      <c r="D60" s="9">
        <v>439.36</v>
      </c>
      <c r="E60" s="11">
        <v>2244.1</v>
      </c>
      <c r="F60" s="12">
        <f t="shared" si="1"/>
        <v>2683.46</v>
      </c>
      <c r="G60" s="13">
        <v>1.0468000000000001E-3</v>
      </c>
      <c r="H60" s="14">
        <f t="shared" si="2"/>
        <v>955.29231944975152</v>
      </c>
      <c r="I60" s="33">
        <v>104.8</v>
      </c>
    </row>
    <row r="61" spans="1:9" x14ac:dyDescent="0.25">
      <c r="A61" s="18">
        <v>1.3</v>
      </c>
      <c r="B61" s="9">
        <f t="shared" si="0"/>
        <v>1.3250298131707963</v>
      </c>
      <c r="C61" s="17">
        <v>0.75470000000000004</v>
      </c>
      <c r="D61" s="9">
        <v>449.19</v>
      </c>
      <c r="E61" s="11">
        <v>2237.8000000000002</v>
      </c>
      <c r="F61" s="12">
        <f t="shared" si="1"/>
        <v>2686.9900000000002</v>
      </c>
      <c r="G61" s="13">
        <v>1.0487000000000001E-3</v>
      </c>
      <c r="H61" s="14">
        <f t="shared" si="2"/>
        <v>953.56155239820725</v>
      </c>
      <c r="I61" s="33">
        <v>107.1</v>
      </c>
    </row>
    <row r="62" spans="1:9" x14ac:dyDescent="0.25">
      <c r="A62" s="18">
        <v>1.4</v>
      </c>
      <c r="B62" s="9">
        <f t="shared" si="0"/>
        <v>1.2363996043521266</v>
      </c>
      <c r="C62" s="17">
        <v>0.80879999999999996</v>
      </c>
      <c r="D62" s="9">
        <v>458.42</v>
      </c>
      <c r="E62" s="11">
        <v>2231.9</v>
      </c>
      <c r="F62" s="12">
        <f t="shared" si="1"/>
        <v>2690.32</v>
      </c>
      <c r="G62" s="13">
        <v>1.0505E-3</v>
      </c>
      <c r="H62" s="14">
        <f t="shared" si="2"/>
        <v>951.92765349833417</v>
      </c>
      <c r="I62" s="33">
        <v>109.3</v>
      </c>
    </row>
    <row r="63" spans="1:9" x14ac:dyDescent="0.25">
      <c r="A63" s="18">
        <v>1.5</v>
      </c>
      <c r="B63" s="9">
        <f t="shared" si="0"/>
        <v>1.1590171534538711</v>
      </c>
      <c r="C63" s="17">
        <v>0.86280000000000001</v>
      </c>
      <c r="D63" s="9">
        <v>467.13</v>
      </c>
      <c r="E63" s="11">
        <v>2226.1999999999998</v>
      </c>
      <c r="F63" s="12">
        <f t="shared" si="1"/>
        <v>2693.33</v>
      </c>
      <c r="G63" s="13">
        <v>1.0522000000000001E-3</v>
      </c>
      <c r="H63" s="14">
        <f t="shared" si="2"/>
        <v>950.38965976050167</v>
      </c>
      <c r="I63" s="33">
        <v>111.4</v>
      </c>
    </row>
    <row r="64" spans="1:9" x14ac:dyDescent="0.25">
      <c r="A64" s="18">
        <v>1.6</v>
      </c>
      <c r="B64" s="9">
        <f t="shared" si="0"/>
        <v>1.0911074740861975</v>
      </c>
      <c r="C64" s="17">
        <v>0.91649999999999998</v>
      </c>
      <c r="D64" s="9">
        <v>475.38</v>
      </c>
      <c r="E64" s="11">
        <v>2220.9</v>
      </c>
      <c r="F64" s="12">
        <f t="shared" si="1"/>
        <v>2696.28</v>
      </c>
      <c r="G64" s="13">
        <v>1.0537999999999999E-3</v>
      </c>
      <c r="H64" s="14">
        <f t="shared" si="2"/>
        <v>948.94666919719123</v>
      </c>
      <c r="I64" s="33">
        <v>113.3</v>
      </c>
    </row>
    <row r="65" spans="1:9" x14ac:dyDescent="0.25">
      <c r="A65" s="18">
        <v>1.7</v>
      </c>
      <c r="B65" s="9">
        <f t="shared" si="0"/>
        <v>1.0309278350515465</v>
      </c>
      <c r="C65" s="17">
        <v>0.97</v>
      </c>
      <c r="D65" s="9">
        <v>483.22</v>
      </c>
      <c r="E65" s="11">
        <v>2215.6999999999998</v>
      </c>
      <c r="F65" s="12">
        <f t="shared" si="1"/>
        <v>2698.92</v>
      </c>
      <c r="G65" s="13">
        <v>1.0554E-3</v>
      </c>
      <c r="H65" s="14">
        <f t="shared" si="2"/>
        <v>947.50805381845748</v>
      </c>
      <c r="I65" s="33">
        <v>115.2</v>
      </c>
    </row>
    <row r="66" spans="1:9" x14ac:dyDescent="0.25">
      <c r="A66" s="18">
        <v>1.8</v>
      </c>
      <c r="B66" s="9">
        <f t="shared" si="0"/>
        <v>0.97751710654936474</v>
      </c>
      <c r="C66" s="19">
        <v>1.0229999999999999</v>
      </c>
      <c r="D66" s="9">
        <v>490.7</v>
      </c>
      <c r="E66" s="11">
        <v>2210.8000000000002</v>
      </c>
      <c r="F66" s="12">
        <f t="shared" si="1"/>
        <v>2701.5</v>
      </c>
      <c r="G66" s="13">
        <v>1.057E-3</v>
      </c>
      <c r="H66" s="14">
        <f t="shared" si="2"/>
        <v>946.07379375591302</v>
      </c>
      <c r="I66" s="33">
        <v>116.9</v>
      </c>
    </row>
    <row r="67" spans="1:9" x14ac:dyDescent="0.25">
      <c r="A67" s="18">
        <v>1.9</v>
      </c>
      <c r="B67" s="9">
        <f t="shared" ref="B67:B130" si="4">1/C67</f>
        <v>0.92936802973977695</v>
      </c>
      <c r="C67" s="19">
        <v>1.0760000000000001</v>
      </c>
      <c r="D67" s="9">
        <v>497.85</v>
      </c>
      <c r="E67" s="11">
        <v>2206.1</v>
      </c>
      <c r="F67" s="12">
        <f t="shared" si="1"/>
        <v>2703.95</v>
      </c>
      <c r="G67" s="13">
        <v>1.0585E-3</v>
      </c>
      <c r="H67" s="14">
        <f t="shared" si="2"/>
        <v>944.73311289560706</v>
      </c>
      <c r="I67" s="33">
        <v>118.6</v>
      </c>
    </row>
    <row r="68" spans="1:9" x14ac:dyDescent="0.25">
      <c r="A68" s="18">
        <v>2</v>
      </c>
      <c r="B68" s="9">
        <f t="shared" si="4"/>
        <v>0.8857395925597874</v>
      </c>
      <c r="C68" s="19">
        <v>1.129</v>
      </c>
      <c r="D68" s="9">
        <v>504.7</v>
      </c>
      <c r="E68" s="11">
        <v>2201.6</v>
      </c>
      <c r="F68" s="12">
        <f t="shared" ref="F68:F131" si="5">D68+E68</f>
        <v>2706.2999999999997</v>
      </c>
      <c r="G68" s="13">
        <v>1.06E-3</v>
      </c>
      <c r="H68" s="14">
        <f t="shared" ref="H68:H131" si="6">1/G68</f>
        <v>943.39622641509436</v>
      </c>
      <c r="I68" s="33">
        <v>120.2</v>
      </c>
    </row>
    <row r="69" spans="1:9" x14ac:dyDescent="0.25">
      <c r="A69" s="18">
        <v>2.1</v>
      </c>
      <c r="B69" s="9">
        <f t="shared" si="4"/>
        <v>0.84602368866328259</v>
      </c>
      <c r="C69" s="19">
        <v>1.1819999999999999</v>
      </c>
      <c r="D69" s="9">
        <v>511.29</v>
      </c>
      <c r="E69" s="11">
        <v>2197.1999999999998</v>
      </c>
      <c r="F69" s="12">
        <f t="shared" si="5"/>
        <v>2708.49</v>
      </c>
      <c r="G69" s="13">
        <v>1.0614000000000001E-3</v>
      </c>
      <c r="H69" s="14">
        <f t="shared" si="6"/>
        <v>942.15187488223091</v>
      </c>
      <c r="I69" s="33">
        <v>121.8</v>
      </c>
    </row>
    <row r="70" spans="1:9" x14ac:dyDescent="0.25">
      <c r="A70" s="18">
        <v>2.2000000000000002</v>
      </c>
      <c r="B70" s="9">
        <f t="shared" si="4"/>
        <v>0.80971659919028338</v>
      </c>
      <c r="C70" s="19">
        <v>1.2350000000000001</v>
      </c>
      <c r="D70" s="9">
        <v>517.62</v>
      </c>
      <c r="E70" s="11">
        <v>2193</v>
      </c>
      <c r="F70" s="12">
        <f t="shared" si="5"/>
        <v>2710.62</v>
      </c>
      <c r="G70" s="13">
        <v>1.0627E-3</v>
      </c>
      <c r="H70" s="14">
        <f t="shared" si="6"/>
        <v>940.99934130046108</v>
      </c>
      <c r="I70" s="33">
        <v>123.3</v>
      </c>
    </row>
    <row r="71" spans="1:9" x14ac:dyDescent="0.25">
      <c r="A71" s="18">
        <v>2.2999999999999998</v>
      </c>
      <c r="B71" s="9">
        <f t="shared" si="4"/>
        <v>0.77700077700077708</v>
      </c>
      <c r="C71" s="19">
        <v>1.2869999999999999</v>
      </c>
      <c r="D71" s="15">
        <v>523.73</v>
      </c>
      <c r="E71" s="10">
        <v>2188.9</v>
      </c>
      <c r="F71" s="15">
        <f t="shared" si="5"/>
        <v>2712.63</v>
      </c>
      <c r="G71" s="13">
        <v>1.0640000000000001E-3</v>
      </c>
      <c r="H71" s="14">
        <f t="shared" si="6"/>
        <v>939.84962406015029</v>
      </c>
      <c r="I71" s="33">
        <v>124.7</v>
      </c>
    </row>
    <row r="72" spans="1:9" x14ac:dyDescent="0.25">
      <c r="A72" s="8">
        <v>2.4</v>
      </c>
      <c r="B72" s="9">
        <f t="shared" si="4"/>
        <v>0.74626865671641784</v>
      </c>
      <c r="C72" s="19">
        <v>1.34</v>
      </c>
      <c r="D72" s="9">
        <v>529.64</v>
      </c>
      <c r="E72" s="11">
        <v>2184.9</v>
      </c>
      <c r="F72" s="12">
        <f t="shared" si="5"/>
        <v>2714.54</v>
      </c>
      <c r="G72" s="13">
        <v>1.0652999999999999E-3</v>
      </c>
      <c r="H72" s="14">
        <f t="shared" si="6"/>
        <v>938.70271285084016</v>
      </c>
      <c r="I72" s="33">
        <v>126.1</v>
      </c>
    </row>
    <row r="73" spans="1:9" x14ac:dyDescent="0.25">
      <c r="A73" s="8">
        <v>2.5</v>
      </c>
      <c r="B73" s="9">
        <f t="shared" si="4"/>
        <v>0.71839080459770122</v>
      </c>
      <c r="C73" s="19">
        <v>1.3919999999999999</v>
      </c>
      <c r="D73" s="9">
        <v>535.34</v>
      </c>
      <c r="E73" s="11">
        <v>2181</v>
      </c>
      <c r="F73" s="12">
        <f t="shared" si="5"/>
        <v>2716.34</v>
      </c>
      <c r="G73" s="13">
        <v>1.0666E-3</v>
      </c>
      <c r="H73" s="14">
        <f t="shared" si="6"/>
        <v>937.55859741233826</v>
      </c>
      <c r="I73" s="33">
        <v>127.4</v>
      </c>
    </row>
    <row r="74" spans="1:9" x14ac:dyDescent="0.25">
      <c r="A74" s="8">
        <v>2.6</v>
      </c>
      <c r="B74" s="9">
        <f t="shared" si="4"/>
        <v>0.69252077562326875</v>
      </c>
      <c r="C74" s="19">
        <v>1.444</v>
      </c>
      <c r="D74" s="9">
        <v>540.87</v>
      </c>
      <c r="E74" s="11">
        <v>2177.3000000000002</v>
      </c>
      <c r="F74" s="12">
        <f t="shared" si="5"/>
        <v>2718.17</v>
      </c>
      <c r="G74" s="13">
        <v>1.0678E-3</v>
      </c>
      <c r="H74" s="14">
        <f t="shared" si="6"/>
        <v>936.50496347630644</v>
      </c>
      <c r="I74" s="33">
        <v>128.69999999999999</v>
      </c>
    </row>
    <row r="75" spans="1:9" x14ac:dyDescent="0.25">
      <c r="A75" s="8">
        <v>2.7</v>
      </c>
      <c r="B75" s="9">
        <f t="shared" si="4"/>
        <v>0.66844919786096257</v>
      </c>
      <c r="C75" s="19">
        <v>1.496</v>
      </c>
      <c r="D75" s="9">
        <v>546.24</v>
      </c>
      <c r="E75" s="11">
        <v>2173.6</v>
      </c>
      <c r="F75" s="12">
        <f t="shared" si="5"/>
        <v>2719.84</v>
      </c>
      <c r="G75" s="13">
        <v>1.0690999999999999E-3</v>
      </c>
      <c r="H75" s="14">
        <f t="shared" si="6"/>
        <v>935.36619586568145</v>
      </c>
      <c r="I75" s="33">
        <v>130</v>
      </c>
    </row>
    <row r="76" spans="1:9" x14ac:dyDescent="0.25">
      <c r="A76" s="8">
        <v>2.8</v>
      </c>
      <c r="B76" s="9">
        <f t="shared" si="4"/>
        <v>0.64599483204134367</v>
      </c>
      <c r="C76" s="19">
        <v>1.548</v>
      </c>
      <c r="D76" s="9">
        <v>551.44000000000005</v>
      </c>
      <c r="E76" s="11">
        <v>2170.1</v>
      </c>
      <c r="F76" s="12">
        <f t="shared" si="5"/>
        <v>2721.54</v>
      </c>
      <c r="G76" s="13">
        <v>1.0702999999999999E-3</v>
      </c>
      <c r="H76" s="14">
        <f t="shared" si="6"/>
        <v>934.31748108007105</v>
      </c>
      <c r="I76" s="33">
        <v>131.19999999999999</v>
      </c>
    </row>
    <row r="77" spans="1:9" x14ac:dyDescent="0.25">
      <c r="A77" s="8">
        <v>2.9</v>
      </c>
      <c r="B77" s="9">
        <f t="shared" si="4"/>
        <v>0.625</v>
      </c>
      <c r="C77" s="19">
        <v>1.6</v>
      </c>
      <c r="D77" s="9">
        <v>556.51</v>
      </c>
      <c r="E77" s="11">
        <v>2166.6</v>
      </c>
      <c r="F77" s="12">
        <f t="shared" si="5"/>
        <v>2723.1099999999997</v>
      </c>
      <c r="G77" s="13">
        <v>1.0713999999999999E-3</v>
      </c>
      <c r="H77" s="14">
        <f t="shared" si="6"/>
        <v>933.35822288594375</v>
      </c>
      <c r="I77" s="33">
        <v>132.4</v>
      </c>
    </row>
    <row r="78" spans="1:9" x14ac:dyDescent="0.25">
      <c r="A78" s="18">
        <v>3</v>
      </c>
      <c r="B78" s="9">
        <f t="shared" si="4"/>
        <v>0.60569351907934588</v>
      </c>
      <c r="C78" s="19">
        <v>1.651</v>
      </c>
      <c r="D78" s="9">
        <v>561.42999999999995</v>
      </c>
      <c r="E78" s="11">
        <v>2163.1999999999998</v>
      </c>
      <c r="F78" s="12">
        <f t="shared" si="5"/>
        <v>2724.6299999999997</v>
      </c>
      <c r="G78" s="13">
        <v>1.0725999999999999E-3</v>
      </c>
      <c r="H78" s="14">
        <f t="shared" si="6"/>
        <v>932.31400335633043</v>
      </c>
      <c r="I78" s="33">
        <v>133.5</v>
      </c>
    </row>
    <row r="79" spans="1:9" x14ac:dyDescent="0.25">
      <c r="A79" s="18">
        <v>3.1</v>
      </c>
      <c r="B79" s="9">
        <f t="shared" si="4"/>
        <v>0.58719906048150317</v>
      </c>
      <c r="C79" s="19">
        <v>1.7030000000000001</v>
      </c>
      <c r="D79" s="9">
        <v>566.23</v>
      </c>
      <c r="E79" s="11">
        <v>2159.9</v>
      </c>
      <c r="F79" s="12">
        <f t="shared" si="5"/>
        <v>2726.13</v>
      </c>
      <c r="G79" s="13">
        <v>1.0736999999999999E-3</v>
      </c>
      <c r="H79" s="14">
        <f t="shared" si="6"/>
        <v>931.3588525658937</v>
      </c>
      <c r="I79" s="33">
        <v>134.69999999999999</v>
      </c>
    </row>
    <row r="80" spans="1:9" x14ac:dyDescent="0.25">
      <c r="A80" s="18">
        <v>3.2</v>
      </c>
      <c r="B80" s="9">
        <f t="shared" si="4"/>
        <v>0.5701254275940707</v>
      </c>
      <c r="C80" s="19">
        <v>1.754</v>
      </c>
      <c r="D80" s="9">
        <v>570.9</v>
      </c>
      <c r="E80" s="11">
        <v>2156.6999999999998</v>
      </c>
      <c r="F80" s="12">
        <f t="shared" si="5"/>
        <v>2727.6</v>
      </c>
      <c r="G80" s="13">
        <v>1.0748000000000001E-3</v>
      </c>
      <c r="H80" s="14">
        <f t="shared" si="6"/>
        <v>930.40565686639366</v>
      </c>
      <c r="I80" s="33">
        <v>135.80000000000001</v>
      </c>
    </row>
    <row r="81" spans="1:9" x14ac:dyDescent="0.25">
      <c r="A81" s="18">
        <v>3.3</v>
      </c>
      <c r="B81" s="9">
        <f t="shared" si="4"/>
        <v>0.55370985603543743</v>
      </c>
      <c r="C81" s="19">
        <v>1.806</v>
      </c>
      <c r="D81" s="9">
        <v>575.46</v>
      </c>
      <c r="E81" s="11">
        <v>2153.5</v>
      </c>
      <c r="F81" s="12">
        <f t="shared" si="5"/>
        <v>2728.96</v>
      </c>
      <c r="G81" s="13">
        <v>1.0758E-3</v>
      </c>
      <c r="H81" s="14">
        <f t="shared" si="6"/>
        <v>929.54080684142036</v>
      </c>
      <c r="I81" s="33">
        <v>136.80000000000001</v>
      </c>
    </row>
    <row r="82" spans="1:9" x14ac:dyDescent="0.25">
      <c r="A82" s="18">
        <v>3.4</v>
      </c>
      <c r="B82" s="9">
        <f t="shared" si="4"/>
        <v>0.53850296176628976</v>
      </c>
      <c r="C82" s="19">
        <v>1.857</v>
      </c>
      <c r="D82" s="9">
        <v>579.91999999999996</v>
      </c>
      <c r="E82" s="11">
        <v>2150.4</v>
      </c>
      <c r="F82" s="12">
        <f t="shared" si="5"/>
        <v>2730.32</v>
      </c>
      <c r="G82" s="13">
        <v>1.0769E-3</v>
      </c>
      <c r="H82" s="14">
        <f t="shared" si="6"/>
        <v>928.59132695700623</v>
      </c>
      <c r="I82" s="33">
        <v>137.9</v>
      </c>
    </row>
    <row r="83" spans="1:9" x14ac:dyDescent="0.25">
      <c r="A83" s="18">
        <v>3.5</v>
      </c>
      <c r="B83" s="9">
        <f t="shared" si="4"/>
        <v>0.52410901467505244</v>
      </c>
      <c r="C83" s="19">
        <v>1.9079999999999999</v>
      </c>
      <c r="D83" s="9">
        <v>584.27</v>
      </c>
      <c r="E83" s="11">
        <v>2147.4</v>
      </c>
      <c r="F83" s="12">
        <f t="shared" si="5"/>
        <v>2731.67</v>
      </c>
      <c r="G83" s="13">
        <v>1.0778999999999999E-3</v>
      </c>
      <c r="H83" s="14">
        <f t="shared" si="6"/>
        <v>927.72984506911598</v>
      </c>
      <c r="I83" s="33">
        <v>138.9</v>
      </c>
    </row>
    <row r="84" spans="1:9" x14ac:dyDescent="0.25">
      <c r="A84" s="18">
        <v>3.6</v>
      </c>
      <c r="B84" s="9">
        <f t="shared" si="4"/>
        <v>0.51020408163265307</v>
      </c>
      <c r="C84" s="19">
        <v>1.96</v>
      </c>
      <c r="D84" s="9">
        <v>588.53</v>
      </c>
      <c r="E84" s="11">
        <v>2144.4</v>
      </c>
      <c r="F84" s="12">
        <f t="shared" si="5"/>
        <v>2732.9300000000003</v>
      </c>
      <c r="G84" s="13">
        <v>1.0789E-3</v>
      </c>
      <c r="H84" s="14">
        <f t="shared" si="6"/>
        <v>926.86996014459169</v>
      </c>
      <c r="I84" s="33">
        <v>139.9</v>
      </c>
    </row>
    <row r="85" spans="1:9" x14ac:dyDescent="0.25">
      <c r="A85" s="18">
        <v>3.7</v>
      </c>
      <c r="B85" s="9">
        <f t="shared" si="4"/>
        <v>0.49726504226752855</v>
      </c>
      <c r="C85" s="19">
        <v>2.0110000000000001</v>
      </c>
      <c r="D85" s="9">
        <v>592.69000000000005</v>
      </c>
      <c r="E85" s="11">
        <v>2141.4</v>
      </c>
      <c r="F85" s="12">
        <f t="shared" si="5"/>
        <v>2734.09</v>
      </c>
      <c r="G85" s="13">
        <v>1.08E-3</v>
      </c>
      <c r="H85" s="14">
        <f t="shared" si="6"/>
        <v>925.92592592592587</v>
      </c>
      <c r="I85" s="33">
        <v>140.80000000000001</v>
      </c>
    </row>
    <row r="86" spans="1:9" x14ac:dyDescent="0.25">
      <c r="A86" s="18">
        <v>3.8</v>
      </c>
      <c r="B86" s="9">
        <f t="shared" si="4"/>
        <v>0.48496605237633372</v>
      </c>
      <c r="C86" s="19">
        <v>2.0619999999999998</v>
      </c>
      <c r="D86" s="9">
        <v>596.77</v>
      </c>
      <c r="E86" s="11">
        <v>2138.6</v>
      </c>
      <c r="F86" s="12">
        <f t="shared" si="5"/>
        <v>2735.37</v>
      </c>
      <c r="G86" s="13">
        <v>1.0809000000000001E-3</v>
      </c>
      <c r="H86" s="14">
        <f t="shared" si="6"/>
        <v>925.15496345637882</v>
      </c>
      <c r="I86" s="33">
        <v>141.80000000000001</v>
      </c>
    </row>
    <row r="87" spans="1:9" x14ac:dyDescent="0.25">
      <c r="A87" s="18">
        <v>3.9</v>
      </c>
      <c r="B87" s="9">
        <f t="shared" si="4"/>
        <v>0.47326076668244205</v>
      </c>
      <c r="C87" s="19">
        <v>2.113</v>
      </c>
      <c r="D87" s="9">
        <v>600.76</v>
      </c>
      <c r="E87" s="11">
        <v>2135.6999999999998</v>
      </c>
      <c r="F87" s="12">
        <f t="shared" si="5"/>
        <v>2736.46</v>
      </c>
      <c r="G87" s="13">
        <v>1.0819E-3</v>
      </c>
      <c r="H87" s="14">
        <f t="shared" si="6"/>
        <v>924.29984286902675</v>
      </c>
      <c r="I87" s="33">
        <v>142.69999999999999</v>
      </c>
    </row>
    <row r="88" spans="1:9" x14ac:dyDescent="0.25">
      <c r="A88" s="18">
        <v>4</v>
      </c>
      <c r="B88" s="9">
        <f t="shared" si="4"/>
        <v>0.46232085067036527</v>
      </c>
      <c r="C88" s="19">
        <v>2.1629999999999998</v>
      </c>
      <c r="D88" s="9">
        <v>604.66999999999996</v>
      </c>
      <c r="E88" s="11">
        <v>2133</v>
      </c>
      <c r="F88" s="12">
        <f t="shared" si="5"/>
        <v>2737.67</v>
      </c>
      <c r="G88" s="13">
        <v>1.0828999999999999E-3</v>
      </c>
      <c r="H88" s="14">
        <f t="shared" si="6"/>
        <v>923.44630159756218</v>
      </c>
      <c r="I88" s="33">
        <v>143.6</v>
      </c>
    </row>
    <row r="89" spans="1:9" x14ac:dyDescent="0.25">
      <c r="A89" s="18">
        <v>4.0999999999999996</v>
      </c>
      <c r="B89" s="9">
        <f t="shared" si="4"/>
        <v>0.45167118337850048</v>
      </c>
      <c r="C89" s="19">
        <v>2.214</v>
      </c>
      <c r="D89" s="9">
        <v>608.51</v>
      </c>
      <c r="E89" s="11">
        <v>2130.1999999999998</v>
      </c>
      <c r="F89" s="12">
        <f t="shared" si="5"/>
        <v>2738.71</v>
      </c>
      <c r="G89" s="13">
        <v>1.0838E-3</v>
      </c>
      <c r="H89" s="14">
        <f t="shared" si="6"/>
        <v>922.67946115519464</v>
      </c>
      <c r="I89" s="33">
        <v>144.52000000000001</v>
      </c>
    </row>
    <row r="90" spans="1:9" x14ac:dyDescent="0.25">
      <c r="A90" s="18">
        <v>4.2</v>
      </c>
      <c r="B90" s="9">
        <f t="shared" si="4"/>
        <v>0.44150110375275936</v>
      </c>
      <c r="C90" s="19">
        <v>2.2650000000000001</v>
      </c>
      <c r="D90" s="9">
        <v>612.27</v>
      </c>
      <c r="E90" s="11">
        <v>2127.5</v>
      </c>
      <c r="F90" s="12">
        <f t="shared" si="5"/>
        <v>2739.77</v>
      </c>
      <c r="G90" s="13">
        <v>1.0847000000000001E-3</v>
      </c>
      <c r="H90" s="14">
        <f t="shared" si="6"/>
        <v>921.91389324237105</v>
      </c>
      <c r="I90" s="33">
        <v>145.4</v>
      </c>
    </row>
    <row r="91" spans="1:9" x14ac:dyDescent="0.25">
      <c r="A91" s="18">
        <v>4.3</v>
      </c>
      <c r="B91" s="9">
        <f t="shared" si="4"/>
        <v>0.43177892918825567</v>
      </c>
      <c r="C91" s="19">
        <v>2.3159999999999998</v>
      </c>
      <c r="D91" s="9">
        <v>615.97</v>
      </c>
      <c r="E91" s="11">
        <v>2124.9</v>
      </c>
      <c r="F91" s="12">
        <f t="shared" si="5"/>
        <v>2740.87</v>
      </c>
      <c r="G91" s="13">
        <v>1.0857E-3</v>
      </c>
      <c r="H91" s="14">
        <f t="shared" si="6"/>
        <v>921.06475085198485</v>
      </c>
      <c r="I91" s="33">
        <v>146.30000000000001</v>
      </c>
    </row>
    <row r="92" spans="1:9" x14ac:dyDescent="0.25">
      <c r="A92" s="18">
        <v>4.4000000000000004</v>
      </c>
      <c r="B92" s="9">
        <f t="shared" si="4"/>
        <v>0.42265426880811496</v>
      </c>
      <c r="C92" s="19">
        <v>2.3660000000000001</v>
      </c>
      <c r="D92" s="9">
        <v>619.6</v>
      </c>
      <c r="E92" s="11">
        <v>2122.3000000000002</v>
      </c>
      <c r="F92" s="12">
        <f t="shared" si="5"/>
        <v>2741.9</v>
      </c>
      <c r="G92" s="13">
        <v>1.0866000000000001E-3</v>
      </c>
      <c r="H92" s="14">
        <f t="shared" si="6"/>
        <v>920.30185900975516</v>
      </c>
      <c r="I92" s="33">
        <v>147.1</v>
      </c>
    </row>
    <row r="93" spans="1:9" x14ac:dyDescent="0.25">
      <c r="A93" s="18">
        <v>4.5</v>
      </c>
      <c r="B93" s="9">
        <f t="shared" si="4"/>
        <v>0.41373603640877121</v>
      </c>
      <c r="C93" s="19">
        <v>2.4169999999999998</v>
      </c>
      <c r="D93" s="9">
        <v>623.16</v>
      </c>
      <c r="E93" s="11">
        <v>2119.6999999999998</v>
      </c>
      <c r="F93" s="12">
        <f t="shared" si="5"/>
        <v>2742.8599999999997</v>
      </c>
      <c r="G93" s="13">
        <v>1.0874999999999999E-3</v>
      </c>
      <c r="H93" s="14">
        <f t="shared" si="6"/>
        <v>919.54022988505756</v>
      </c>
      <c r="I93" s="33">
        <v>147.9</v>
      </c>
    </row>
    <row r="94" spans="1:9" x14ac:dyDescent="0.25">
      <c r="A94" s="18">
        <v>4.5999999999999996</v>
      </c>
      <c r="B94" s="9">
        <f t="shared" si="4"/>
        <v>0.40535062829347385</v>
      </c>
      <c r="C94" s="19">
        <v>2.4670000000000001</v>
      </c>
      <c r="D94" s="9">
        <v>626.66999999999996</v>
      </c>
      <c r="E94" s="11">
        <v>2117.1999999999998</v>
      </c>
      <c r="F94" s="12">
        <f t="shared" si="5"/>
        <v>2743.87</v>
      </c>
      <c r="G94" s="13">
        <v>1.0884E-3</v>
      </c>
      <c r="H94" s="14">
        <f t="shared" si="6"/>
        <v>918.7798603454612</v>
      </c>
      <c r="I94" s="33">
        <v>148.69999999999999</v>
      </c>
    </row>
    <row r="95" spans="1:9" x14ac:dyDescent="0.25">
      <c r="A95" s="18">
        <v>4.7</v>
      </c>
      <c r="B95" s="9">
        <f t="shared" si="4"/>
        <v>0.39714058776806993</v>
      </c>
      <c r="C95" s="19">
        <v>2.5179999999999998</v>
      </c>
      <c r="D95" s="9">
        <v>630.11</v>
      </c>
      <c r="E95" s="11">
        <v>2114.6999999999998</v>
      </c>
      <c r="F95" s="12">
        <f t="shared" si="5"/>
        <v>2744.81</v>
      </c>
      <c r="G95" s="13">
        <v>1.0893000000000001E-3</v>
      </c>
      <c r="H95" s="14">
        <f t="shared" si="6"/>
        <v>918.02074726888816</v>
      </c>
      <c r="I95" s="33">
        <v>149.5</v>
      </c>
    </row>
    <row r="96" spans="1:9" x14ac:dyDescent="0.25">
      <c r="A96" s="18">
        <v>4.8</v>
      </c>
      <c r="B96" s="9">
        <f t="shared" si="4"/>
        <v>0.38940809968847351</v>
      </c>
      <c r="C96" s="19">
        <v>2.5680000000000001</v>
      </c>
      <c r="D96" s="9">
        <v>633.5</v>
      </c>
      <c r="E96" s="11">
        <v>2112.1999999999998</v>
      </c>
      <c r="F96" s="12">
        <f t="shared" si="5"/>
        <v>2745.7</v>
      </c>
      <c r="G96" s="13">
        <v>1.0901999999999999E-3</v>
      </c>
      <c r="H96" s="14">
        <f t="shared" si="6"/>
        <v>917.26288754357006</v>
      </c>
      <c r="I96" s="33">
        <v>150.30000000000001</v>
      </c>
    </row>
    <row r="97" spans="1:9" x14ac:dyDescent="0.25">
      <c r="A97" s="18">
        <v>4.9000000000000004</v>
      </c>
      <c r="B97" s="9">
        <f t="shared" si="4"/>
        <v>0.38182512409316532</v>
      </c>
      <c r="C97" s="19">
        <v>2.6190000000000002</v>
      </c>
      <c r="D97" s="9">
        <v>636.83000000000004</v>
      </c>
      <c r="E97" s="11">
        <v>2109.8000000000002</v>
      </c>
      <c r="F97" s="12">
        <f t="shared" si="5"/>
        <v>2746.63</v>
      </c>
      <c r="G97" s="13">
        <v>1.091E-3</v>
      </c>
      <c r="H97" s="14">
        <f t="shared" si="6"/>
        <v>916.59028414298814</v>
      </c>
      <c r="I97" s="33">
        <v>151.1</v>
      </c>
    </row>
    <row r="98" spans="1:9" x14ac:dyDescent="0.25">
      <c r="A98" s="18">
        <v>5</v>
      </c>
      <c r="B98" s="9">
        <f t="shared" si="4"/>
        <v>0.37467216185837393</v>
      </c>
      <c r="C98" s="19">
        <v>2.669</v>
      </c>
      <c r="D98" s="9">
        <v>640.12</v>
      </c>
      <c r="E98" s="11">
        <v>2107.4</v>
      </c>
      <c r="F98" s="12">
        <f t="shared" si="5"/>
        <v>2747.52</v>
      </c>
      <c r="G98" s="13">
        <v>1.0918E-3</v>
      </c>
      <c r="H98" s="14">
        <f t="shared" si="6"/>
        <v>915.91866642242167</v>
      </c>
      <c r="I98" s="33">
        <v>151.80000000000001</v>
      </c>
    </row>
    <row r="99" spans="1:9" x14ac:dyDescent="0.25">
      <c r="A99" s="18">
        <v>5.2</v>
      </c>
      <c r="B99" s="9">
        <f t="shared" si="4"/>
        <v>0.36114120621162871</v>
      </c>
      <c r="C99" s="19">
        <v>2.7690000000000001</v>
      </c>
      <c r="D99" s="9">
        <v>646.53</v>
      </c>
      <c r="E99" s="11">
        <v>2102.6999999999998</v>
      </c>
      <c r="F99" s="12">
        <f t="shared" si="5"/>
        <v>2749.2299999999996</v>
      </c>
      <c r="G99" s="13">
        <v>1.0935000000000001E-3</v>
      </c>
      <c r="H99" s="14">
        <f t="shared" si="6"/>
        <v>914.49474165523543</v>
      </c>
      <c r="I99" s="33">
        <v>153.30000000000001</v>
      </c>
    </row>
    <row r="100" spans="1:9" x14ac:dyDescent="0.25">
      <c r="A100" s="18">
        <v>5.4</v>
      </c>
      <c r="B100" s="9">
        <f t="shared" si="4"/>
        <v>0.34843205574912889</v>
      </c>
      <c r="C100" s="19">
        <v>2.87</v>
      </c>
      <c r="D100" s="9">
        <v>652.76</v>
      </c>
      <c r="E100" s="11">
        <v>2098.1</v>
      </c>
      <c r="F100" s="12">
        <f t="shared" si="5"/>
        <v>2750.8599999999997</v>
      </c>
      <c r="G100" s="13">
        <v>1.0950999999999999E-3</v>
      </c>
      <c r="H100" s="14">
        <f t="shared" si="6"/>
        <v>913.15861565153875</v>
      </c>
      <c r="I100" s="33">
        <v>154.80000000000001</v>
      </c>
    </row>
    <row r="101" spans="1:9" x14ac:dyDescent="0.25">
      <c r="A101" s="18">
        <v>5.6</v>
      </c>
      <c r="B101" s="9">
        <f t="shared" si="4"/>
        <v>0.33670033670033667</v>
      </c>
      <c r="C101" s="19">
        <v>2.97</v>
      </c>
      <c r="D101" s="9">
        <v>658.81</v>
      </c>
      <c r="E101" s="11">
        <v>2093.6999999999998</v>
      </c>
      <c r="F101" s="12">
        <f t="shared" si="5"/>
        <v>2752.5099999999998</v>
      </c>
      <c r="G101" s="13">
        <v>1.0968E-3</v>
      </c>
      <c r="H101" s="14">
        <f t="shared" si="6"/>
        <v>911.74325309992707</v>
      </c>
      <c r="I101" s="33">
        <v>156.19999999999999</v>
      </c>
    </row>
    <row r="102" spans="1:9" x14ac:dyDescent="0.25">
      <c r="A102" s="18">
        <v>5.8</v>
      </c>
      <c r="B102" s="9">
        <f t="shared" si="4"/>
        <v>0.32573289902280134</v>
      </c>
      <c r="C102" s="19">
        <v>3.07</v>
      </c>
      <c r="D102" s="9">
        <v>664.69</v>
      </c>
      <c r="E102" s="11">
        <v>2089.3000000000002</v>
      </c>
      <c r="F102" s="12">
        <f t="shared" si="5"/>
        <v>2753.9900000000002</v>
      </c>
      <c r="G102" s="13">
        <v>1.0983E-3</v>
      </c>
      <c r="H102" s="14">
        <f t="shared" si="6"/>
        <v>910.49804242920879</v>
      </c>
      <c r="I102" s="33">
        <v>157.5</v>
      </c>
    </row>
    <row r="103" spans="1:9" x14ac:dyDescent="0.25">
      <c r="A103" s="18">
        <v>6</v>
      </c>
      <c r="B103" s="9">
        <f t="shared" si="4"/>
        <v>0.31545741324921134</v>
      </c>
      <c r="C103" s="19">
        <v>3.17</v>
      </c>
      <c r="D103" s="9">
        <v>670.42</v>
      </c>
      <c r="E103" s="11">
        <v>2085</v>
      </c>
      <c r="F103" s="12">
        <f t="shared" si="5"/>
        <v>2755.42</v>
      </c>
      <c r="G103" s="13">
        <v>1.0998E-3</v>
      </c>
      <c r="H103" s="14">
        <f t="shared" si="6"/>
        <v>909.25622840516462</v>
      </c>
      <c r="I103" s="33">
        <v>158.80000000000001</v>
      </c>
    </row>
    <row r="104" spans="1:9" x14ac:dyDescent="0.25">
      <c r="A104" s="18">
        <v>6.2</v>
      </c>
      <c r="B104" s="9">
        <f t="shared" si="4"/>
        <v>0.3058103975535168</v>
      </c>
      <c r="C104" s="19">
        <v>3.27</v>
      </c>
      <c r="D104" s="9">
        <v>676.01</v>
      </c>
      <c r="E104" s="11">
        <v>2080.8000000000002</v>
      </c>
      <c r="F104" s="12">
        <f t="shared" si="5"/>
        <v>2756.8100000000004</v>
      </c>
      <c r="G104" s="13">
        <v>1.1012999999999999E-3</v>
      </c>
      <c r="H104" s="14">
        <f t="shared" si="6"/>
        <v>908.01779714882412</v>
      </c>
      <c r="I104" s="33">
        <v>160.1</v>
      </c>
    </row>
    <row r="105" spans="1:9" x14ac:dyDescent="0.25">
      <c r="A105" s="18">
        <v>6.4</v>
      </c>
      <c r="B105" s="9">
        <f t="shared" si="4"/>
        <v>0.29682398337785693</v>
      </c>
      <c r="C105" s="19">
        <v>3.3690000000000002</v>
      </c>
      <c r="D105" s="9">
        <v>681.46</v>
      </c>
      <c r="E105" s="11">
        <v>2076.8000000000002</v>
      </c>
      <c r="F105" s="12">
        <f t="shared" si="5"/>
        <v>2758.26</v>
      </c>
      <c r="G105" s="13">
        <v>1.1027999999999999E-3</v>
      </c>
      <c r="H105" s="14">
        <f t="shared" si="6"/>
        <v>906.78273485672844</v>
      </c>
      <c r="I105" s="33">
        <v>161.4</v>
      </c>
    </row>
    <row r="106" spans="1:9" x14ac:dyDescent="0.25">
      <c r="A106" s="18">
        <v>6.6</v>
      </c>
      <c r="B106" s="9">
        <f t="shared" si="4"/>
        <v>0.28826751225136926</v>
      </c>
      <c r="C106" s="19">
        <v>3.4689999999999999</v>
      </c>
      <c r="D106" s="9">
        <v>686.78</v>
      </c>
      <c r="E106" s="11">
        <v>2072.6999999999998</v>
      </c>
      <c r="F106" s="12">
        <f t="shared" si="5"/>
        <v>2759.4799999999996</v>
      </c>
      <c r="G106" s="13">
        <v>1.1042999999999999E-3</v>
      </c>
      <c r="H106" s="14">
        <f t="shared" si="6"/>
        <v>905.55102780041659</v>
      </c>
      <c r="I106" s="33">
        <v>162.6</v>
      </c>
    </row>
    <row r="107" spans="1:9" x14ac:dyDescent="0.25">
      <c r="A107" s="18">
        <v>6.8</v>
      </c>
      <c r="B107" s="9">
        <f t="shared" si="4"/>
        <v>0.2802690582959641</v>
      </c>
      <c r="C107" s="19">
        <v>3.5680000000000001</v>
      </c>
      <c r="D107" s="9">
        <v>691.98</v>
      </c>
      <c r="E107" s="11">
        <v>2068.8000000000002</v>
      </c>
      <c r="F107" s="12">
        <f t="shared" si="5"/>
        <v>2760.78</v>
      </c>
      <c r="G107" s="13">
        <v>1.1057E-3</v>
      </c>
      <c r="H107" s="14">
        <f t="shared" si="6"/>
        <v>904.4044496698923</v>
      </c>
      <c r="I107" s="33">
        <v>163.80000000000001</v>
      </c>
    </row>
    <row r="108" spans="1:9" x14ac:dyDescent="0.25">
      <c r="A108" s="18">
        <v>7</v>
      </c>
      <c r="B108" s="9">
        <f t="shared" si="4"/>
        <v>0.27270248159258248</v>
      </c>
      <c r="C108" s="19">
        <v>3.6669999999999998</v>
      </c>
      <c r="D108" s="9">
        <v>697.06</v>
      </c>
      <c r="E108" s="11">
        <v>2064.9</v>
      </c>
      <c r="F108" s="12">
        <f t="shared" si="5"/>
        <v>2761.96</v>
      </c>
      <c r="G108" s="13">
        <v>1.1071E-3</v>
      </c>
      <c r="H108" s="14">
        <f t="shared" si="6"/>
        <v>903.26077138469884</v>
      </c>
      <c r="I108" s="33">
        <v>165</v>
      </c>
    </row>
    <row r="109" spans="1:9" x14ac:dyDescent="0.25">
      <c r="A109" s="18">
        <v>7.2</v>
      </c>
      <c r="B109" s="9">
        <f t="shared" si="4"/>
        <v>0.26553372278279341</v>
      </c>
      <c r="C109" s="19">
        <v>3.766</v>
      </c>
      <c r="D109" s="9">
        <v>702.03</v>
      </c>
      <c r="E109" s="11">
        <v>2061.1</v>
      </c>
      <c r="F109" s="12">
        <f t="shared" si="5"/>
        <v>2763.13</v>
      </c>
      <c r="G109" s="13">
        <v>1.1084999999999999E-3</v>
      </c>
      <c r="H109" s="14">
        <f t="shared" si="6"/>
        <v>902.11998195760043</v>
      </c>
      <c r="I109" s="33">
        <v>166.1</v>
      </c>
    </row>
    <row r="110" spans="1:9" x14ac:dyDescent="0.25">
      <c r="A110" s="18">
        <v>7.4</v>
      </c>
      <c r="B110" s="9">
        <f t="shared" si="4"/>
        <v>0.2586652871184687</v>
      </c>
      <c r="C110" s="19">
        <v>3.8660000000000001</v>
      </c>
      <c r="D110" s="9">
        <v>706.9</v>
      </c>
      <c r="E110" s="11">
        <v>2057.4</v>
      </c>
      <c r="F110" s="12">
        <f t="shared" si="5"/>
        <v>2764.3</v>
      </c>
      <c r="G110" s="13">
        <v>1.1099E-3</v>
      </c>
      <c r="H110" s="14">
        <f t="shared" si="6"/>
        <v>900.98207045679783</v>
      </c>
      <c r="I110" s="33">
        <v>167.2</v>
      </c>
    </row>
    <row r="111" spans="1:9" x14ac:dyDescent="0.25">
      <c r="A111" s="18">
        <v>7.6</v>
      </c>
      <c r="B111" s="9">
        <f t="shared" si="4"/>
        <v>0.25227043390514631</v>
      </c>
      <c r="C111" s="19">
        <v>3.964</v>
      </c>
      <c r="D111" s="9">
        <v>711.68</v>
      </c>
      <c r="E111" s="11">
        <v>2053.6999999999998</v>
      </c>
      <c r="F111" s="12">
        <f t="shared" si="5"/>
        <v>2765.3799999999997</v>
      </c>
      <c r="G111" s="13">
        <v>1.1113E-3</v>
      </c>
      <c r="H111" s="14">
        <f t="shared" si="6"/>
        <v>899.8470260055791</v>
      </c>
      <c r="I111" s="33">
        <v>168.3</v>
      </c>
    </row>
    <row r="112" spans="1:9" x14ac:dyDescent="0.25">
      <c r="A112" s="18">
        <v>7.8</v>
      </c>
      <c r="B112" s="9">
        <f t="shared" si="4"/>
        <v>0.24612355402412012</v>
      </c>
      <c r="C112" s="19">
        <v>4.0629999999999997</v>
      </c>
      <c r="D112" s="9">
        <v>716.35</v>
      </c>
      <c r="E112" s="11">
        <v>2050.1</v>
      </c>
      <c r="F112" s="12">
        <f t="shared" si="5"/>
        <v>2766.45</v>
      </c>
      <c r="G112" s="13">
        <v>1.1126E-3</v>
      </c>
      <c r="H112" s="14">
        <f t="shared" si="6"/>
        <v>898.79561387740421</v>
      </c>
      <c r="I112" s="33">
        <v>169.4</v>
      </c>
    </row>
    <row r="113" spans="1:9" x14ac:dyDescent="0.25">
      <c r="A113" s="18">
        <v>8</v>
      </c>
      <c r="B113" s="9">
        <f t="shared" si="4"/>
        <v>0.24026910139356078</v>
      </c>
      <c r="C113" s="19">
        <v>4.1619999999999999</v>
      </c>
      <c r="D113" s="9">
        <v>720.94</v>
      </c>
      <c r="E113" s="11">
        <v>2046.5</v>
      </c>
      <c r="F113" s="12">
        <f t="shared" si="5"/>
        <v>2767.44</v>
      </c>
      <c r="G113" s="13">
        <v>1.1138999999999999E-3</v>
      </c>
      <c r="H113" s="14">
        <f t="shared" si="6"/>
        <v>897.74665589370682</v>
      </c>
      <c r="I113" s="33">
        <v>170.4</v>
      </c>
    </row>
    <row r="114" spans="1:9" x14ac:dyDescent="0.25">
      <c r="A114" s="18">
        <v>8.1999999999999993</v>
      </c>
      <c r="B114" s="9">
        <f t="shared" si="4"/>
        <v>0.2346866932644919</v>
      </c>
      <c r="C114" s="19">
        <v>4.2610000000000001</v>
      </c>
      <c r="D114" s="9">
        <v>725.43</v>
      </c>
      <c r="E114" s="11">
        <v>2043</v>
      </c>
      <c r="F114" s="12">
        <f t="shared" si="5"/>
        <v>2768.43</v>
      </c>
      <c r="G114" s="13">
        <v>1.1152E-3</v>
      </c>
      <c r="H114" s="14">
        <f t="shared" si="6"/>
        <v>896.700143472023</v>
      </c>
      <c r="I114" s="33">
        <v>171.4</v>
      </c>
    </row>
    <row r="115" spans="1:9" x14ac:dyDescent="0.25">
      <c r="A115" s="18">
        <v>8.4</v>
      </c>
      <c r="B115" s="9">
        <f t="shared" si="4"/>
        <v>0.2293577981651376</v>
      </c>
      <c r="C115" s="19">
        <v>4.3600000000000003</v>
      </c>
      <c r="D115" s="9">
        <v>729.85</v>
      </c>
      <c r="E115" s="11">
        <v>2039.6</v>
      </c>
      <c r="F115" s="12">
        <f t="shared" si="5"/>
        <v>2769.45</v>
      </c>
      <c r="G115" s="13">
        <v>1.1165000000000001E-3</v>
      </c>
      <c r="H115" s="14">
        <f t="shared" si="6"/>
        <v>895.65606806986113</v>
      </c>
      <c r="I115" s="33">
        <v>172.5</v>
      </c>
    </row>
    <row r="116" spans="1:9" x14ac:dyDescent="0.25">
      <c r="A116" s="18">
        <v>8.6</v>
      </c>
      <c r="B116" s="9">
        <f t="shared" si="4"/>
        <v>0.22431583669807087</v>
      </c>
      <c r="C116" s="19">
        <v>4.4580000000000002</v>
      </c>
      <c r="D116" s="9">
        <v>734.19</v>
      </c>
      <c r="E116" s="11">
        <v>2036.2</v>
      </c>
      <c r="F116" s="12">
        <f t="shared" si="5"/>
        <v>2770.3900000000003</v>
      </c>
      <c r="G116" s="13">
        <v>1.1176999999999999E-3</v>
      </c>
      <c r="H116" s="14">
        <f t="shared" si="6"/>
        <v>894.69446184128128</v>
      </c>
      <c r="I116" s="33">
        <v>173.4</v>
      </c>
    </row>
    <row r="117" spans="1:9" x14ac:dyDescent="0.25">
      <c r="A117" s="18">
        <v>8.8000000000000007</v>
      </c>
      <c r="B117" s="9">
        <f t="shared" si="4"/>
        <v>0.21944261575597979</v>
      </c>
      <c r="C117" s="19">
        <v>4.5570000000000004</v>
      </c>
      <c r="D117" s="9">
        <v>738.45</v>
      </c>
      <c r="E117" s="11">
        <v>2032.8</v>
      </c>
      <c r="F117" s="12">
        <f t="shared" si="5"/>
        <v>2771.25</v>
      </c>
      <c r="G117" s="13">
        <v>1.1188999999999999E-3</v>
      </c>
      <c r="H117" s="14">
        <f t="shared" si="6"/>
        <v>893.73491822325502</v>
      </c>
      <c r="I117" s="33">
        <v>174.4</v>
      </c>
    </row>
    <row r="118" spans="1:9" x14ac:dyDescent="0.25">
      <c r="A118" s="18">
        <v>9</v>
      </c>
      <c r="B118" s="9">
        <f t="shared" si="4"/>
        <v>0.21482277121374865</v>
      </c>
      <c r="C118" s="19">
        <v>4.6550000000000002</v>
      </c>
      <c r="D118" s="9">
        <v>742.64</v>
      </c>
      <c r="E118" s="11">
        <v>2029.5</v>
      </c>
      <c r="F118" s="12">
        <f t="shared" si="5"/>
        <v>2772.14</v>
      </c>
      <c r="G118" s="13">
        <v>1.1202E-3</v>
      </c>
      <c r="H118" s="14">
        <f t="shared" si="6"/>
        <v>892.6977325477593</v>
      </c>
      <c r="I118" s="33">
        <v>175.4</v>
      </c>
    </row>
    <row r="119" spans="1:9" x14ac:dyDescent="0.25">
      <c r="A119" s="18">
        <v>9.1999999999999993</v>
      </c>
      <c r="B119" s="9">
        <f t="shared" si="4"/>
        <v>0.21034917963819943</v>
      </c>
      <c r="C119" s="19">
        <v>4.7539999999999996</v>
      </c>
      <c r="D119" s="9">
        <v>746.76</v>
      </c>
      <c r="E119" s="11">
        <v>2026.2</v>
      </c>
      <c r="F119" s="12">
        <f t="shared" si="5"/>
        <v>2772.96</v>
      </c>
      <c r="G119" s="13">
        <v>1.1214E-3</v>
      </c>
      <c r="H119" s="14">
        <f t="shared" si="6"/>
        <v>891.7424647761726</v>
      </c>
      <c r="I119" s="33">
        <v>176.3</v>
      </c>
    </row>
    <row r="120" spans="1:9" x14ac:dyDescent="0.25">
      <c r="A120" s="18">
        <v>9.4</v>
      </c>
      <c r="B120" s="9">
        <f t="shared" si="4"/>
        <v>0.2061005770816158</v>
      </c>
      <c r="C120" s="19">
        <v>4.8520000000000003</v>
      </c>
      <c r="D120" s="9">
        <v>750.82</v>
      </c>
      <c r="E120" s="11">
        <v>2023.8</v>
      </c>
      <c r="F120" s="12">
        <f t="shared" si="5"/>
        <v>2774.62</v>
      </c>
      <c r="G120" s="13">
        <v>1.1226000000000001E-3</v>
      </c>
      <c r="H120" s="14">
        <f t="shared" si="6"/>
        <v>890.78923926598964</v>
      </c>
      <c r="I120" s="33">
        <v>177.2</v>
      </c>
    </row>
    <row r="121" spans="1:9" x14ac:dyDescent="0.25">
      <c r="A121" s="18">
        <v>9.6</v>
      </c>
      <c r="B121" s="9">
        <f t="shared" si="4"/>
        <v>0.20202020202020202</v>
      </c>
      <c r="C121" s="19">
        <v>4.95</v>
      </c>
      <c r="D121" s="9">
        <v>754.81</v>
      </c>
      <c r="E121" s="11">
        <v>2019.8</v>
      </c>
      <c r="F121" s="12">
        <f t="shared" si="5"/>
        <v>2774.6099999999997</v>
      </c>
      <c r="G121" s="13">
        <v>1.1238000000000001E-3</v>
      </c>
      <c r="H121" s="14">
        <f t="shared" si="6"/>
        <v>889.8380494749955</v>
      </c>
      <c r="I121" s="33">
        <v>178.1</v>
      </c>
    </row>
    <row r="122" spans="1:9" x14ac:dyDescent="0.25">
      <c r="A122" s="18">
        <v>9.8000000000000007</v>
      </c>
      <c r="B122" s="9">
        <f t="shared" si="4"/>
        <v>0.19805902158843333</v>
      </c>
      <c r="C122" s="19">
        <v>5.0490000000000004</v>
      </c>
      <c r="D122" s="9">
        <v>758.74</v>
      </c>
      <c r="E122" s="11">
        <v>2016.7</v>
      </c>
      <c r="F122" s="12">
        <f t="shared" si="5"/>
        <v>2775.44</v>
      </c>
      <c r="G122" s="13">
        <v>1.1249999999999999E-3</v>
      </c>
      <c r="H122" s="14">
        <f t="shared" si="6"/>
        <v>888.88888888888891</v>
      </c>
      <c r="I122" s="33">
        <v>179</v>
      </c>
    </row>
    <row r="123" spans="1:9" x14ac:dyDescent="0.25">
      <c r="A123" s="18">
        <v>10</v>
      </c>
      <c r="B123" s="9">
        <f t="shared" si="4"/>
        <v>0.19428793471925393</v>
      </c>
      <c r="C123" s="19">
        <v>5.1470000000000002</v>
      </c>
      <c r="D123" s="9">
        <v>762.61</v>
      </c>
      <c r="E123" s="11">
        <v>2013.6</v>
      </c>
      <c r="F123" s="12">
        <f t="shared" si="5"/>
        <v>2776.21</v>
      </c>
      <c r="G123" s="13">
        <v>1.1261999999999999E-3</v>
      </c>
      <c r="H123" s="14">
        <f t="shared" si="6"/>
        <v>887.94175102113309</v>
      </c>
      <c r="I123" s="33">
        <v>179.9</v>
      </c>
    </row>
    <row r="124" spans="1:9" x14ac:dyDescent="0.25">
      <c r="A124" s="18">
        <v>10.5</v>
      </c>
      <c r="B124" s="9">
        <f t="shared" si="4"/>
        <v>0.18545994065281898</v>
      </c>
      <c r="C124" s="19">
        <v>5.3920000000000003</v>
      </c>
      <c r="D124" s="9">
        <v>772.03</v>
      </c>
      <c r="E124" s="11">
        <v>2005.9</v>
      </c>
      <c r="F124" s="12">
        <f t="shared" si="5"/>
        <v>2777.9300000000003</v>
      </c>
      <c r="G124" s="13">
        <v>1.1291000000000001E-3</v>
      </c>
      <c r="H124" s="14">
        <f t="shared" si="6"/>
        <v>885.66114604552297</v>
      </c>
      <c r="I124" s="33">
        <v>182</v>
      </c>
    </row>
    <row r="125" spans="1:9" x14ac:dyDescent="0.25">
      <c r="A125" s="18">
        <v>11</v>
      </c>
      <c r="B125" s="9">
        <f t="shared" si="4"/>
        <v>0.17739932588256166</v>
      </c>
      <c r="C125" s="19">
        <v>5.6369999999999996</v>
      </c>
      <c r="D125" s="9">
        <v>781.13</v>
      </c>
      <c r="E125" s="11">
        <v>1998.5</v>
      </c>
      <c r="F125" s="12">
        <f t="shared" si="5"/>
        <v>2779.63</v>
      </c>
      <c r="G125" s="13">
        <v>1.1318999999999999E-3</v>
      </c>
      <c r="H125" s="14">
        <f t="shared" si="6"/>
        <v>883.47027122537338</v>
      </c>
      <c r="I125" s="33">
        <v>184.1</v>
      </c>
    </row>
    <row r="126" spans="1:9" x14ac:dyDescent="0.25">
      <c r="A126" s="18">
        <v>11.5</v>
      </c>
      <c r="B126" s="9">
        <f t="shared" si="4"/>
        <v>0.16998130205677375</v>
      </c>
      <c r="C126" s="19">
        <v>5.883</v>
      </c>
      <c r="D126" s="9">
        <v>789.92</v>
      </c>
      <c r="E126" s="11">
        <v>1991.3</v>
      </c>
      <c r="F126" s="12">
        <f t="shared" si="5"/>
        <v>2781.22</v>
      </c>
      <c r="G126" s="13">
        <v>1.1345999999999999E-3</v>
      </c>
      <c r="H126" s="14">
        <f t="shared" si="6"/>
        <v>881.36788295434519</v>
      </c>
      <c r="I126" s="33">
        <v>186.1</v>
      </c>
    </row>
    <row r="127" spans="1:9" x14ac:dyDescent="0.25">
      <c r="A127" s="18">
        <v>12</v>
      </c>
      <c r="B127" s="9">
        <f t="shared" si="4"/>
        <v>0.16321201240411295</v>
      </c>
      <c r="C127" s="19">
        <v>6.1269999999999998</v>
      </c>
      <c r="D127" s="9">
        <v>798.43</v>
      </c>
      <c r="E127" s="11">
        <v>1984.3</v>
      </c>
      <c r="F127" s="12">
        <f t="shared" si="5"/>
        <v>2782.73</v>
      </c>
      <c r="G127" s="13">
        <v>1.1372999999999999E-3</v>
      </c>
      <c r="H127" s="14">
        <f t="shared" si="6"/>
        <v>879.27547700694629</v>
      </c>
      <c r="I127" s="33">
        <v>188</v>
      </c>
    </row>
    <row r="128" spans="1:9" x14ac:dyDescent="0.25">
      <c r="A128" s="18">
        <v>12.5</v>
      </c>
      <c r="B128" s="9">
        <f t="shared" si="4"/>
        <v>0.15693659761456372</v>
      </c>
      <c r="C128" s="19">
        <v>6.3719999999999999</v>
      </c>
      <c r="D128" s="9">
        <v>806.69</v>
      </c>
      <c r="E128" s="11">
        <v>1977.4</v>
      </c>
      <c r="F128" s="12">
        <f t="shared" si="5"/>
        <v>2784.09</v>
      </c>
      <c r="G128" s="13">
        <v>1.1398999999999999E-3</v>
      </c>
      <c r="H128" s="14">
        <f t="shared" si="6"/>
        <v>877.2699359592948</v>
      </c>
      <c r="I128" s="33">
        <v>189.8</v>
      </c>
    </row>
    <row r="129" spans="1:9" x14ac:dyDescent="0.25">
      <c r="A129" s="18">
        <v>13</v>
      </c>
      <c r="B129" s="9">
        <f t="shared" si="4"/>
        <v>0.15112588786459122</v>
      </c>
      <c r="C129" s="19">
        <v>6.617</v>
      </c>
      <c r="D129" s="9">
        <v>814.7</v>
      </c>
      <c r="E129" s="11">
        <v>1970.7</v>
      </c>
      <c r="F129" s="12">
        <f t="shared" si="5"/>
        <v>2785.4</v>
      </c>
      <c r="G129" s="13">
        <v>1.1425999999999999E-3</v>
      </c>
      <c r="H129" s="14">
        <f t="shared" si="6"/>
        <v>875.19691930684417</v>
      </c>
      <c r="I129" s="33">
        <v>191.6</v>
      </c>
    </row>
    <row r="130" spans="1:9" x14ac:dyDescent="0.25">
      <c r="A130" s="18">
        <v>13.5</v>
      </c>
      <c r="B130" s="9">
        <f t="shared" si="4"/>
        <v>0.14573010784027979</v>
      </c>
      <c r="C130" s="19">
        <v>6.8620000000000001</v>
      </c>
      <c r="D130" s="9">
        <v>822.49</v>
      </c>
      <c r="E130" s="11">
        <v>1964.2</v>
      </c>
      <c r="F130" s="12">
        <f t="shared" si="5"/>
        <v>2786.69</v>
      </c>
      <c r="G130" s="13">
        <v>1.1451E-3</v>
      </c>
      <c r="H130" s="14">
        <f t="shared" si="6"/>
        <v>873.28617587983581</v>
      </c>
      <c r="I130" s="33">
        <v>193.4</v>
      </c>
    </row>
    <row r="131" spans="1:9" x14ac:dyDescent="0.25">
      <c r="A131" s="18">
        <v>14</v>
      </c>
      <c r="B131" s="9">
        <f t="shared" ref="B131:B194" si="7">1/C131</f>
        <v>0.14072614691809737</v>
      </c>
      <c r="C131" s="19">
        <v>7.1059999999999999</v>
      </c>
      <c r="D131" s="9">
        <v>830.08</v>
      </c>
      <c r="E131" s="11">
        <v>1957.7</v>
      </c>
      <c r="F131" s="12">
        <f t="shared" si="5"/>
        <v>2787.78</v>
      </c>
      <c r="G131" s="13">
        <v>1.1475999999999999E-3</v>
      </c>
      <c r="H131" s="14">
        <f t="shared" si="6"/>
        <v>871.38375740676202</v>
      </c>
      <c r="I131" s="33">
        <v>195</v>
      </c>
    </row>
    <row r="132" spans="1:9" x14ac:dyDescent="0.25">
      <c r="A132" s="18">
        <v>14.5</v>
      </c>
      <c r="B132" s="9">
        <f t="shared" si="7"/>
        <v>0.13603591348115904</v>
      </c>
      <c r="C132" s="19">
        <v>7.351</v>
      </c>
      <c r="D132" s="9">
        <v>837.46</v>
      </c>
      <c r="E132" s="11">
        <v>1951.4</v>
      </c>
      <c r="F132" s="12">
        <f t="shared" ref="F132:F195" si="8">D132+E132</f>
        <v>2788.86</v>
      </c>
      <c r="G132" s="13">
        <v>1.1501E-3</v>
      </c>
      <c r="H132" s="14">
        <f t="shared" ref="H132:H195" si="9">1/G132</f>
        <v>869.48960959916531</v>
      </c>
      <c r="I132" s="33">
        <v>196.7</v>
      </c>
    </row>
    <row r="133" spans="1:9" x14ac:dyDescent="0.25">
      <c r="A133" s="18">
        <v>15</v>
      </c>
      <c r="B133" s="9">
        <f t="shared" si="7"/>
        <v>0.13164823591363875</v>
      </c>
      <c r="C133" s="19">
        <v>7.5960000000000001</v>
      </c>
      <c r="D133" s="9">
        <v>844.67</v>
      </c>
      <c r="E133" s="11">
        <v>1945.2</v>
      </c>
      <c r="F133" s="12">
        <f t="shared" si="8"/>
        <v>2789.87</v>
      </c>
      <c r="G133" s="13">
        <v>1.1525000000000001E-3</v>
      </c>
      <c r="H133" s="14">
        <f t="shared" si="9"/>
        <v>867.67895878524939</v>
      </c>
      <c r="I133" s="33">
        <v>198.3</v>
      </c>
    </row>
    <row r="134" spans="1:9" x14ac:dyDescent="0.25">
      <c r="A134" s="18">
        <v>15.5</v>
      </c>
      <c r="B134" s="9">
        <f t="shared" si="7"/>
        <v>0.12755102040816327</v>
      </c>
      <c r="C134" s="19">
        <v>7.84</v>
      </c>
      <c r="D134" s="9">
        <v>851.69</v>
      </c>
      <c r="E134" s="11">
        <v>1939.2</v>
      </c>
      <c r="F134" s="12">
        <f t="shared" si="8"/>
        <v>2790.8900000000003</v>
      </c>
      <c r="G134" s="13">
        <v>1.1548000000000001E-3</v>
      </c>
      <c r="H134" s="14">
        <f t="shared" si="9"/>
        <v>865.95081399376511</v>
      </c>
      <c r="I134" s="33">
        <v>199.9</v>
      </c>
    </row>
    <row r="135" spans="1:9" x14ac:dyDescent="0.25">
      <c r="A135" s="18">
        <v>16</v>
      </c>
      <c r="B135" s="9">
        <f t="shared" si="7"/>
        <v>0.12368583797155225</v>
      </c>
      <c r="C135" s="19">
        <v>8.0850000000000009</v>
      </c>
      <c r="D135" s="9">
        <v>858.56</v>
      </c>
      <c r="E135" s="11">
        <v>1933.2</v>
      </c>
      <c r="F135" s="12">
        <f t="shared" si="8"/>
        <v>2791.76</v>
      </c>
      <c r="G135" s="13">
        <v>1.1571999999999999E-3</v>
      </c>
      <c r="H135" s="14">
        <f t="shared" si="9"/>
        <v>864.15485655029386</v>
      </c>
      <c r="I135" s="33">
        <v>201.4</v>
      </c>
    </row>
    <row r="136" spans="1:9" x14ac:dyDescent="0.25">
      <c r="A136" s="18">
        <v>16.5</v>
      </c>
      <c r="B136" s="9">
        <f t="shared" si="7"/>
        <v>0.12004801920768307</v>
      </c>
      <c r="C136" s="19">
        <v>8.33</v>
      </c>
      <c r="D136" s="9">
        <v>865.27</v>
      </c>
      <c r="E136" s="11">
        <v>1927.3</v>
      </c>
      <c r="F136" s="12">
        <f t="shared" si="8"/>
        <v>2792.5699999999997</v>
      </c>
      <c r="G136" s="13">
        <v>1.1594999999999999E-3</v>
      </c>
      <c r="H136" s="14">
        <f t="shared" si="9"/>
        <v>862.44070720137995</v>
      </c>
      <c r="I136" s="33">
        <v>202.9</v>
      </c>
    </row>
    <row r="137" spans="1:9" x14ac:dyDescent="0.25">
      <c r="A137" s="18">
        <v>17</v>
      </c>
      <c r="B137" s="9">
        <f t="shared" si="7"/>
        <v>0.11661807580174928</v>
      </c>
      <c r="C137" s="19">
        <v>8.5749999999999993</v>
      </c>
      <c r="D137" s="9">
        <v>871.84</v>
      </c>
      <c r="E137" s="11">
        <v>1921.5</v>
      </c>
      <c r="F137" s="12">
        <f t="shared" si="8"/>
        <v>2793.34</v>
      </c>
      <c r="G137" s="13">
        <v>1.1617999999999999E-3</v>
      </c>
      <c r="H137" s="14">
        <f t="shared" si="9"/>
        <v>860.73334480977792</v>
      </c>
      <c r="I137" s="33">
        <v>204.3</v>
      </c>
    </row>
    <row r="138" spans="1:9" x14ac:dyDescent="0.25">
      <c r="A138" s="18">
        <v>17.5</v>
      </c>
      <c r="B138" s="9">
        <f t="shared" si="7"/>
        <v>0.11337868480725623</v>
      </c>
      <c r="C138" s="19">
        <v>8.82</v>
      </c>
      <c r="D138" s="9">
        <v>878.28</v>
      </c>
      <c r="E138" s="11">
        <v>1915.9</v>
      </c>
      <c r="F138" s="12">
        <f t="shared" si="8"/>
        <v>2794.1800000000003</v>
      </c>
      <c r="G138" s="13">
        <v>1.1640000000000001E-3</v>
      </c>
      <c r="H138" s="14">
        <f t="shared" si="9"/>
        <v>859.10652920962195</v>
      </c>
      <c r="I138" s="33">
        <v>205.7</v>
      </c>
    </row>
    <row r="139" spans="1:9" x14ac:dyDescent="0.25">
      <c r="A139" s="18">
        <v>18</v>
      </c>
      <c r="B139" s="9">
        <f t="shared" si="7"/>
        <v>0.11031439602868175</v>
      </c>
      <c r="C139" s="19">
        <v>9.0649999999999995</v>
      </c>
      <c r="D139" s="9">
        <v>884.58</v>
      </c>
      <c r="E139" s="11">
        <v>1910.3</v>
      </c>
      <c r="F139" s="12">
        <f t="shared" si="8"/>
        <v>2794.88</v>
      </c>
      <c r="G139" s="13">
        <v>1.1662E-3</v>
      </c>
      <c r="H139" s="14">
        <f t="shared" si="9"/>
        <v>857.48585148345046</v>
      </c>
      <c r="I139" s="33">
        <v>207.1</v>
      </c>
    </row>
    <row r="140" spans="1:9" x14ac:dyDescent="0.25">
      <c r="A140" s="18">
        <v>18.5</v>
      </c>
      <c r="B140" s="9">
        <f t="shared" si="7"/>
        <v>0.10741138560687433</v>
      </c>
      <c r="C140" s="19">
        <v>9.31</v>
      </c>
      <c r="D140" s="9">
        <v>890.75</v>
      </c>
      <c r="E140" s="11">
        <v>1904.7</v>
      </c>
      <c r="F140" s="12">
        <f t="shared" si="8"/>
        <v>2795.45</v>
      </c>
      <c r="G140" s="13">
        <v>1.1684E-3</v>
      </c>
      <c r="H140" s="14">
        <f t="shared" si="9"/>
        <v>855.87127695994525</v>
      </c>
      <c r="I140" s="33">
        <v>208.5</v>
      </c>
    </row>
    <row r="141" spans="1:9" x14ac:dyDescent="0.25">
      <c r="A141" s="18">
        <v>19</v>
      </c>
      <c r="B141" s="9">
        <f t="shared" si="7"/>
        <v>0.10465724751439037</v>
      </c>
      <c r="C141" s="19">
        <v>9.5549999999999997</v>
      </c>
      <c r="D141" s="9">
        <v>896.81</v>
      </c>
      <c r="E141" s="11">
        <v>1899.3</v>
      </c>
      <c r="F141" s="12">
        <f t="shared" si="8"/>
        <v>2796.1099999999997</v>
      </c>
      <c r="G141" s="13">
        <v>1.1705999999999999E-3</v>
      </c>
      <c r="H141" s="14">
        <f t="shared" si="9"/>
        <v>854.26277122842987</v>
      </c>
      <c r="I141" s="33">
        <v>209.8</v>
      </c>
    </row>
    <row r="142" spans="1:9" x14ac:dyDescent="0.25">
      <c r="A142" s="18">
        <v>19.5</v>
      </c>
      <c r="B142" s="9">
        <f t="shared" si="7"/>
        <v>0.1020304050607081</v>
      </c>
      <c r="C142" s="19">
        <v>9.8010000000000002</v>
      </c>
      <c r="D142" s="9">
        <v>902.75</v>
      </c>
      <c r="E142" s="11">
        <v>1893.9</v>
      </c>
      <c r="F142" s="12">
        <f t="shared" si="8"/>
        <v>2796.65</v>
      </c>
      <c r="G142" s="13">
        <v>1.1728000000000001E-3</v>
      </c>
      <c r="H142" s="14">
        <f t="shared" si="9"/>
        <v>852.66030013642558</v>
      </c>
      <c r="I142" s="33">
        <v>211.1</v>
      </c>
    </row>
    <row r="143" spans="1:9" x14ac:dyDescent="0.25">
      <c r="A143" s="18">
        <v>20</v>
      </c>
      <c r="B143" s="9">
        <f t="shared" si="7"/>
        <v>9.9502487562189046E-2</v>
      </c>
      <c r="C143" s="20">
        <v>10.050000000000001</v>
      </c>
      <c r="D143" s="9">
        <v>908.59</v>
      </c>
      <c r="E143" s="11">
        <v>1888.6</v>
      </c>
      <c r="F143" s="12">
        <f t="shared" si="8"/>
        <v>2797.19</v>
      </c>
      <c r="G143" s="13">
        <v>1.1749E-3</v>
      </c>
      <c r="H143" s="14">
        <f t="shared" si="9"/>
        <v>851.13626691633328</v>
      </c>
      <c r="I143" s="33">
        <v>212.4</v>
      </c>
    </row>
    <row r="144" spans="1:9" x14ac:dyDescent="0.25">
      <c r="A144" s="18">
        <v>20.5</v>
      </c>
      <c r="B144" s="9">
        <f t="shared" si="7"/>
        <v>9.7181729834791064E-2</v>
      </c>
      <c r="C144" s="20">
        <v>10.29</v>
      </c>
      <c r="D144" s="9">
        <v>914.32</v>
      </c>
      <c r="E144" s="11">
        <v>1883.4</v>
      </c>
      <c r="F144" s="12">
        <f t="shared" si="8"/>
        <v>2797.7200000000003</v>
      </c>
      <c r="G144" s="13">
        <v>1.1770999999999999E-3</v>
      </c>
      <c r="H144" s="14">
        <f t="shared" si="9"/>
        <v>849.54549316115879</v>
      </c>
      <c r="I144" s="33">
        <v>213.6</v>
      </c>
    </row>
    <row r="145" spans="1:9" x14ac:dyDescent="0.25">
      <c r="A145" s="18">
        <v>21</v>
      </c>
      <c r="B145" s="9">
        <f t="shared" si="7"/>
        <v>9.4876660341555979E-2</v>
      </c>
      <c r="C145" s="20">
        <v>10.54</v>
      </c>
      <c r="D145" s="9">
        <v>919.96</v>
      </c>
      <c r="E145" s="11">
        <v>1878.2</v>
      </c>
      <c r="F145" s="12">
        <f t="shared" si="8"/>
        <v>2798.16</v>
      </c>
      <c r="G145" s="13">
        <v>1.1792E-3</v>
      </c>
      <c r="H145" s="14">
        <f t="shared" si="9"/>
        <v>848.03256445047487</v>
      </c>
      <c r="I145" s="33">
        <v>214.9</v>
      </c>
    </row>
    <row r="146" spans="1:9" x14ac:dyDescent="0.25">
      <c r="A146" s="18">
        <v>21.5</v>
      </c>
      <c r="B146" s="9">
        <f t="shared" si="7"/>
        <v>9.27643784786642E-2</v>
      </c>
      <c r="C146" s="20">
        <v>10.78</v>
      </c>
      <c r="D146" s="9">
        <v>925.5</v>
      </c>
      <c r="E146" s="11">
        <v>1873.1</v>
      </c>
      <c r="F146" s="12">
        <f t="shared" si="8"/>
        <v>2798.6</v>
      </c>
      <c r="G146" s="13">
        <v>1.1812999999999999E-3</v>
      </c>
      <c r="H146" s="14">
        <f t="shared" si="9"/>
        <v>846.52501481418778</v>
      </c>
      <c r="I146" s="33">
        <v>216.1</v>
      </c>
    </row>
    <row r="147" spans="1:9" x14ac:dyDescent="0.25">
      <c r="A147" s="18">
        <v>22</v>
      </c>
      <c r="B147" s="9">
        <f t="shared" si="7"/>
        <v>9.0661831368993653E-2</v>
      </c>
      <c r="C147" s="20">
        <v>11.03</v>
      </c>
      <c r="D147" s="9">
        <v>930.95</v>
      </c>
      <c r="E147" s="11">
        <v>1868.1</v>
      </c>
      <c r="F147" s="12">
        <f t="shared" si="8"/>
        <v>2799.05</v>
      </c>
      <c r="G147" s="13">
        <v>1.1833E-3</v>
      </c>
      <c r="H147" s="14">
        <f t="shared" si="9"/>
        <v>845.09422800642278</v>
      </c>
      <c r="I147" s="33">
        <v>217.2</v>
      </c>
    </row>
    <row r="148" spans="1:9" x14ac:dyDescent="0.25">
      <c r="A148" s="18">
        <v>22.5</v>
      </c>
      <c r="B148" s="9">
        <f t="shared" si="7"/>
        <v>8.8652482269503549E-2</v>
      </c>
      <c r="C148" s="20">
        <v>11.28</v>
      </c>
      <c r="D148" s="9">
        <v>936.32</v>
      </c>
      <c r="E148" s="11">
        <v>1863.1</v>
      </c>
      <c r="F148" s="12">
        <f t="shared" si="8"/>
        <v>2799.42</v>
      </c>
      <c r="G148" s="13">
        <v>1.1854000000000001E-3</v>
      </c>
      <c r="H148" s="14">
        <f t="shared" si="9"/>
        <v>843.59709802598275</v>
      </c>
      <c r="I148" s="33">
        <v>218.4</v>
      </c>
    </row>
    <row r="149" spans="1:9" x14ac:dyDescent="0.25">
      <c r="A149" s="18">
        <v>23</v>
      </c>
      <c r="B149" s="9">
        <f t="shared" si="7"/>
        <v>8.6805555555555552E-2</v>
      </c>
      <c r="C149" s="20">
        <v>11.52</v>
      </c>
      <c r="D149" s="9">
        <v>941.6</v>
      </c>
      <c r="E149" s="11">
        <v>1858.2</v>
      </c>
      <c r="F149" s="12">
        <f t="shared" si="8"/>
        <v>2799.8</v>
      </c>
      <c r="G149" s="13">
        <v>1.1873999999999999E-3</v>
      </c>
      <c r="H149" s="14">
        <f t="shared" si="9"/>
        <v>842.17618325753756</v>
      </c>
      <c r="I149" s="33">
        <v>219.6</v>
      </c>
    </row>
    <row r="150" spans="1:9" x14ac:dyDescent="0.25">
      <c r="A150" s="8">
        <v>23.5</v>
      </c>
      <c r="B150" s="9">
        <f t="shared" si="7"/>
        <v>8.4961767204757857E-2</v>
      </c>
      <c r="C150" s="20">
        <v>11.77</v>
      </c>
      <c r="D150" s="9">
        <v>946.8</v>
      </c>
      <c r="E150" s="10">
        <v>1853.3</v>
      </c>
      <c r="F150" s="15">
        <f t="shared" si="8"/>
        <v>2800.1</v>
      </c>
      <c r="G150" s="13">
        <v>1.1894E-3</v>
      </c>
      <c r="H150" s="14">
        <f t="shared" si="9"/>
        <v>840.76004708256266</v>
      </c>
      <c r="I150" s="33">
        <v>220.7</v>
      </c>
    </row>
    <row r="151" spans="1:9" x14ac:dyDescent="0.25">
      <c r="A151" s="18">
        <v>24</v>
      </c>
      <c r="B151" s="9">
        <f t="shared" si="7"/>
        <v>8.31946755407654E-2</v>
      </c>
      <c r="C151" s="20">
        <v>12.02</v>
      </c>
      <c r="D151" s="9">
        <v>951.93</v>
      </c>
      <c r="E151" s="10">
        <v>1848.5</v>
      </c>
      <c r="F151" s="15">
        <f t="shared" si="8"/>
        <v>2800.43</v>
      </c>
      <c r="G151" s="13">
        <v>1.1914E-3</v>
      </c>
      <c r="H151" s="14">
        <f t="shared" si="9"/>
        <v>839.34866543562191</v>
      </c>
      <c r="I151" s="33">
        <v>221.8</v>
      </c>
    </row>
    <row r="152" spans="1:9" x14ac:dyDescent="0.25">
      <c r="A152" s="18">
        <v>24.5</v>
      </c>
      <c r="B152" s="9">
        <f t="shared" si="7"/>
        <v>8.1499592502037491E-2</v>
      </c>
      <c r="C152" s="20">
        <v>12.27</v>
      </c>
      <c r="D152" s="9">
        <v>956.98</v>
      </c>
      <c r="E152" s="10">
        <v>1843.7</v>
      </c>
      <c r="F152" s="15">
        <f t="shared" si="8"/>
        <v>2800.6800000000003</v>
      </c>
      <c r="G152" s="13">
        <v>1.1933E-3</v>
      </c>
      <c r="H152" s="14">
        <f t="shared" si="9"/>
        <v>838.01223497863066</v>
      </c>
      <c r="I152" s="33">
        <v>222.9</v>
      </c>
    </row>
    <row r="153" spans="1:9" x14ac:dyDescent="0.25">
      <c r="A153" s="18">
        <v>25</v>
      </c>
      <c r="B153" s="9">
        <f t="shared" si="7"/>
        <v>7.9936051159072749E-2</v>
      </c>
      <c r="C153" s="20">
        <v>12.51</v>
      </c>
      <c r="D153" s="9">
        <v>961.96</v>
      </c>
      <c r="E153" s="11">
        <v>1839</v>
      </c>
      <c r="F153" s="12">
        <f t="shared" si="8"/>
        <v>2800.96</v>
      </c>
      <c r="G153" s="13">
        <v>1.1953000000000001E-3</v>
      </c>
      <c r="H153" s="14">
        <f t="shared" si="9"/>
        <v>836.61005605287369</v>
      </c>
      <c r="I153" s="33">
        <v>223.9</v>
      </c>
    </row>
    <row r="154" spans="1:9" x14ac:dyDescent="0.25">
      <c r="A154" s="18">
        <v>25.5</v>
      </c>
      <c r="B154" s="9">
        <f t="shared" si="7"/>
        <v>7.8369905956112859E-2</v>
      </c>
      <c r="C154" s="20">
        <v>12.76</v>
      </c>
      <c r="D154" s="9">
        <v>966.87</v>
      </c>
      <c r="E154" s="11">
        <v>1834.3</v>
      </c>
      <c r="F154" s="12">
        <f t="shared" si="8"/>
        <v>2801.17</v>
      </c>
      <c r="G154" s="13">
        <v>1.1973000000000001E-3</v>
      </c>
      <c r="H154" s="14">
        <f t="shared" si="9"/>
        <v>835.21256159692632</v>
      </c>
      <c r="I154" s="33">
        <v>225</v>
      </c>
    </row>
    <row r="155" spans="1:9" x14ac:dyDescent="0.25">
      <c r="A155" s="18">
        <v>26</v>
      </c>
      <c r="B155" s="9">
        <f t="shared" si="7"/>
        <v>7.6863950807071479E-2</v>
      </c>
      <c r="C155" s="20">
        <v>13.01</v>
      </c>
      <c r="D155" s="9">
        <v>971.72</v>
      </c>
      <c r="E155" s="11">
        <v>1829.6</v>
      </c>
      <c r="F155" s="12">
        <f t="shared" si="8"/>
        <v>2801.3199999999997</v>
      </c>
      <c r="G155" s="13">
        <v>1.1992000000000001E-3</v>
      </c>
      <c r="H155" s="14">
        <f t="shared" si="9"/>
        <v>833.88925950633745</v>
      </c>
      <c r="I155" s="33">
        <v>226</v>
      </c>
    </row>
    <row r="156" spans="1:9" x14ac:dyDescent="0.25">
      <c r="A156" s="18">
        <v>26.5</v>
      </c>
      <c r="B156" s="9">
        <f t="shared" si="7"/>
        <v>7.5414781297134234E-2</v>
      </c>
      <c r="C156" s="20">
        <v>13.26</v>
      </c>
      <c r="D156" s="9">
        <v>976.5</v>
      </c>
      <c r="E156" s="11">
        <v>1825</v>
      </c>
      <c r="F156" s="12">
        <f t="shared" si="8"/>
        <v>2801.5</v>
      </c>
      <c r="G156" s="13">
        <v>1.2011000000000001E-3</v>
      </c>
      <c r="H156" s="14">
        <f t="shared" si="9"/>
        <v>832.57014403463484</v>
      </c>
      <c r="I156" s="33">
        <v>227.1</v>
      </c>
    </row>
    <row r="157" spans="1:9" x14ac:dyDescent="0.25">
      <c r="A157" s="18">
        <v>27</v>
      </c>
      <c r="B157" s="9">
        <f t="shared" si="7"/>
        <v>7.4019245003700967E-2</v>
      </c>
      <c r="C157" s="20">
        <v>13.51</v>
      </c>
      <c r="D157" s="9">
        <v>981.22</v>
      </c>
      <c r="E157" s="11">
        <v>1820.5</v>
      </c>
      <c r="F157" s="12">
        <f t="shared" si="8"/>
        <v>2801.7200000000003</v>
      </c>
      <c r="G157" s="13">
        <v>1.2030000000000001E-3</v>
      </c>
      <c r="H157" s="14">
        <f t="shared" si="9"/>
        <v>831.25519534497084</v>
      </c>
      <c r="I157" s="33">
        <v>228.1</v>
      </c>
    </row>
    <row r="158" spans="1:9" x14ac:dyDescent="0.25">
      <c r="A158" s="8">
        <v>27.5</v>
      </c>
      <c r="B158" s="9">
        <f t="shared" si="7"/>
        <v>7.2674418604651167E-2</v>
      </c>
      <c r="C158" s="10">
        <v>13.76</v>
      </c>
      <c r="D158" s="15">
        <v>985.88</v>
      </c>
      <c r="E158" s="11">
        <v>1816</v>
      </c>
      <c r="F158" s="12">
        <f t="shared" si="8"/>
        <v>2801.88</v>
      </c>
      <c r="G158" s="13">
        <v>1.2048E-3</v>
      </c>
      <c r="H158" s="14">
        <f t="shared" si="9"/>
        <v>830.01328021248344</v>
      </c>
      <c r="I158" s="33">
        <v>229.1</v>
      </c>
    </row>
    <row r="159" spans="1:9" x14ac:dyDescent="0.25">
      <c r="A159" s="18">
        <v>28</v>
      </c>
      <c r="B159" s="9">
        <f t="shared" si="7"/>
        <v>7.1377587437544618E-2</v>
      </c>
      <c r="C159" s="20">
        <v>14.01</v>
      </c>
      <c r="D159" s="9">
        <v>990.48</v>
      </c>
      <c r="E159" s="11">
        <v>1811.5</v>
      </c>
      <c r="F159" s="12">
        <f t="shared" si="8"/>
        <v>2801.98</v>
      </c>
      <c r="G159" s="13">
        <v>1.2067E-3</v>
      </c>
      <c r="H159" s="14">
        <f t="shared" si="9"/>
        <v>828.70638932626173</v>
      </c>
      <c r="I159" s="33">
        <v>230.1</v>
      </c>
    </row>
    <row r="160" spans="1:9" x14ac:dyDescent="0.25">
      <c r="A160" s="18">
        <v>28.5</v>
      </c>
      <c r="B160" s="9">
        <f t="shared" si="7"/>
        <v>7.0126227208976155E-2</v>
      </c>
      <c r="C160" s="20">
        <v>14.26</v>
      </c>
      <c r="D160" s="9">
        <v>995.03</v>
      </c>
      <c r="E160" s="11">
        <v>1807.1</v>
      </c>
      <c r="F160" s="12">
        <f t="shared" si="8"/>
        <v>2802.13</v>
      </c>
      <c r="G160" s="13">
        <v>1.2086E-3</v>
      </c>
      <c r="H160" s="14">
        <f t="shared" si="9"/>
        <v>827.40360747972863</v>
      </c>
      <c r="I160" s="33">
        <v>231</v>
      </c>
    </row>
    <row r="161" spans="1:9" x14ac:dyDescent="0.25">
      <c r="A161" s="18">
        <v>29</v>
      </c>
      <c r="B161" s="9">
        <f t="shared" si="7"/>
        <v>6.8917987594762239E-2</v>
      </c>
      <c r="C161" s="20">
        <v>14.51</v>
      </c>
      <c r="D161" s="9">
        <v>999.53</v>
      </c>
      <c r="E161" s="11">
        <v>1802.6</v>
      </c>
      <c r="F161" s="12">
        <f t="shared" si="8"/>
        <v>2802.13</v>
      </c>
      <c r="G161" s="13">
        <v>1.2105E-3</v>
      </c>
      <c r="H161" s="14">
        <f t="shared" si="9"/>
        <v>826.10491532424624</v>
      </c>
      <c r="I161" s="33">
        <v>232</v>
      </c>
    </row>
    <row r="162" spans="1:9" x14ac:dyDescent="0.25">
      <c r="A162" s="18">
        <v>29.5</v>
      </c>
      <c r="B162" s="9">
        <f t="shared" si="7"/>
        <v>6.7750677506775075E-2</v>
      </c>
      <c r="C162" s="20">
        <v>14.76</v>
      </c>
      <c r="D162" s="12">
        <v>1004</v>
      </c>
      <c r="E162" s="11">
        <v>1798.3</v>
      </c>
      <c r="F162" s="12">
        <f t="shared" si="8"/>
        <v>2802.3</v>
      </c>
      <c r="G162" s="13">
        <v>1.2122000000000001E-3</v>
      </c>
      <c r="H162" s="14">
        <f t="shared" si="9"/>
        <v>824.94637848539844</v>
      </c>
      <c r="I162" s="33">
        <v>232.9</v>
      </c>
    </row>
    <row r="163" spans="1:9" x14ac:dyDescent="0.25">
      <c r="A163" s="21">
        <v>30</v>
      </c>
      <c r="B163" s="9">
        <f t="shared" si="7"/>
        <v>6.6622251832111928E-2</v>
      </c>
      <c r="C163" s="20">
        <v>15.01</v>
      </c>
      <c r="D163" s="12">
        <v>1008.4</v>
      </c>
      <c r="E163" s="11">
        <v>1793.9</v>
      </c>
      <c r="F163" s="12">
        <f t="shared" si="8"/>
        <v>2802.3</v>
      </c>
      <c r="G163" s="13">
        <v>1.2141999999999999E-3</v>
      </c>
      <c r="H163" s="14">
        <f t="shared" si="9"/>
        <v>823.58754735628406</v>
      </c>
      <c r="I163" s="33">
        <v>233.8</v>
      </c>
    </row>
    <row r="164" spans="1:9" x14ac:dyDescent="0.25">
      <c r="A164" s="21">
        <v>31</v>
      </c>
      <c r="B164" s="9">
        <f t="shared" si="7"/>
        <v>6.4474532559638947E-2</v>
      </c>
      <c r="C164" s="20">
        <v>15.51</v>
      </c>
      <c r="D164" s="12">
        <v>1017</v>
      </c>
      <c r="E164" s="11">
        <v>1785.4</v>
      </c>
      <c r="F164" s="12">
        <f t="shared" si="8"/>
        <v>2802.4</v>
      </c>
      <c r="G164" s="13">
        <v>1.2178E-3</v>
      </c>
      <c r="H164" s="14">
        <f t="shared" si="9"/>
        <v>821.15289866973228</v>
      </c>
      <c r="I164" s="33">
        <v>235.7</v>
      </c>
    </row>
    <row r="165" spans="1:9" x14ac:dyDescent="0.25">
      <c r="A165" s="21">
        <v>32</v>
      </c>
      <c r="B165" s="9">
        <f t="shared" si="7"/>
        <v>6.2421972534332085E-2</v>
      </c>
      <c r="C165" s="20">
        <v>16.02</v>
      </c>
      <c r="D165" s="12">
        <v>1025.4000000000001</v>
      </c>
      <c r="E165" s="11">
        <v>1776.9</v>
      </c>
      <c r="F165" s="12">
        <f t="shared" si="8"/>
        <v>2802.3</v>
      </c>
      <c r="G165" s="13">
        <v>1.2214999999999999E-3</v>
      </c>
      <c r="H165" s="14">
        <f t="shared" si="9"/>
        <v>818.66557511256656</v>
      </c>
      <c r="I165" s="33">
        <v>237.5</v>
      </c>
    </row>
    <row r="166" spans="1:9" x14ac:dyDescent="0.25">
      <c r="A166" s="21">
        <v>33</v>
      </c>
      <c r="B166" s="9">
        <f t="shared" si="7"/>
        <v>6.0532687651331719E-2</v>
      </c>
      <c r="C166" s="20">
        <v>16.52</v>
      </c>
      <c r="D166" s="12">
        <v>1033.7</v>
      </c>
      <c r="E166" s="11">
        <v>1768.6</v>
      </c>
      <c r="F166" s="12">
        <f t="shared" si="8"/>
        <v>2802.3</v>
      </c>
      <c r="G166" s="13">
        <v>1.2251E-3</v>
      </c>
      <c r="H166" s="14">
        <f t="shared" si="9"/>
        <v>816.25989715125297</v>
      </c>
      <c r="I166" s="33">
        <v>239.2</v>
      </c>
    </row>
    <row r="167" spans="1:9" x14ac:dyDescent="0.25">
      <c r="A167" s="21">
        <v>34</v>
      </c>
      <c r="B167" s="9">
        <f t="shared" si="7"/>
        <v>5.8719906048150319E-2</v>
      </c>
      <c r="C167" s="20">
        <v>17.03</v>
      </c>
      <c r="D167" s="12">
        <v>1041.8</v>
      </c>
      <c r="E167" s="11">
        <v>1760.3</v>
      </c>
      <c r="F167" s="12">
        <f t="shared" si="8"/>
        <v>2802.1</v>
      </c>
      <c r="G167" s="13">
        <v>1.2286E-3</v>
      </c>
      <c r="H167" s="14">
        <f t="shared" si="9"/>
        <v>813.93455966140323</v>
      </c>
      <c r="I167" s="33">
        <v>240.9</v>
      </c>
    </row>
    <row r="168" spans="1:9" x14ac:dyDescent="0.25">
      <c r="A168" s="21">
        <v>35</v>
      </c>
      <c r="B168" s="9">
        <f t="shared" si="7"/>
        <v>5.7012542759407071E-2</v>
      </c>
      <c r="C168" s="20">
        <v>17.54</v>
      </c>
      <c r="D168" s="12">
        <v>1049.8</v>
      </c>
      <c r="E168" s="11">
        <v>1752.2</v>
      </c>
      <c r="F168" s="12">
        <f t="shared" si="8"/>
        <v>2802</v>
      </c>
      <c r="G168" s="13">
        <v>1.2321000000000001E-3</v>
      </c>
      <c r="H168" s="14">
        <f t="shared" si="9"/>
        <v>811.62243324405483</v>
      </c>
      <c r="I168" s="33">
        <v>242.5</v>
      </c>
    </row>
    <row r="169" spans="1:9" x14ac:dyDescent="0.25">
      <c r="A169" s="21">
        <v>36</v>
      </c>
      <c r="B169" s="9">
        <f t="shared" si="7"/>
        <v>5.5401662049861494E-2</v>
      </c>
      <c r="C169" s="20">
        <v>18.05</v>
      </c>
      <c r="D169" s="12">
        <v>1057.5999999999999</v>
      </c>
      <c r="E169" s="11">
        <v>1744.2</v>
      </c>
      <c r="F169" s="12">
        <f t="shared" si="8"/>
        <v>2801.8</v>
      </c>
      <c r="G169" s="13">
        <v>1.2355999999999999E-3</v>
      </c>
      <c r="H169" s="14">
        <f t="shared" si="9"/>
        <v>809.32340563289097</v>
      </c>
      <c r="I169" s="34">
        <v>244.2</v>
      </c>
    </row>
    <row r="170" spans="1:9" x14ac:dyDescent="0.25">
      <c r="A170" s="21">
        <v>37</v>
      </c>
      <c r="B170" s="9">
        <f t="shared" si="7"/>
        <v>5.387931034482759E-2</v>
      </c>
      <c r="C170" s="20">
        <v>18.559999999999999</v>
      </c>
      <c r="D170" s="12">
        <v>1065.2</v>
      </c>
      <c r="E170" s="11">
        <v>1736.2</v>
      </c>
      <c r="F170" s="12">
        <f t="shared" si="8"/>
        <v>2801.4</v>
      </c>
      <c r="G170" s="13">
        <v>1.2390999999999999E-3</v>
      </c>
      <c r="H170" s="14">
        <f t="shared" si="9"/>
        <v>807.03736583003797</v>
      </c>
      <c r="I170" s="34">
        <v>245.8</v>
      </c>
    </row>
    <row r="171" spans="1:9" x14ac:dyDescent="0.25">
      <c r="A171" s="21">
        <v>38</v>
      </c>
      <c r="B171" s="9">
        <f t="shared" si="7"/>
        <v>5.2438384897745147E-2</v>
      </c>
      <c r="C171" s="20">
        <v>19.07</v>
      </c>
      <c r="D171" s="12">
        <v>1072.7</v>
      </c>
      <c r="E171" s="11">
        <v>1728.4</v>
      </c>
      <c r="F171" s="12">
        <f t="shared" si="8"/>
        <v>2801.1000000000004</v>
      </c>
      <c r="G171" s="13">
        <v>1.2424999999999999E-3</v>
      </c>
      <c r="H171" s="14">
        <f t="shared" si="9"/>
        <v>804.82897384305841</v>
      </c>
      <c r="I171" s="34">
        <v>247.3</v>
      </c>
    </row>
    <row r="172" spans="1:9" x14ac:dyDescent="0.25">
      <c r="A172" s="21">
        <v>39</v>
      </c>
      <c r="B172" s="9">
        <f t="shared" si="7"/>
        <v>5.1072522982635343E-2</v>
      </c>
      <c r="C172" s="20">
        <v>19.579999999999998</v>
      </c>
      <c r="D172" s="12">
        <v>1080.8</v>
      </c>
      <c r="E172" s="11">
        <v>1720.6</v>
      </c>
      <c r="F172" s="12">
        <f t="shared" si="8"/>
        <v>2801.3999999999996</v>
      </c>
      <c r="G172" s="13">
        <v>1.2459000000000001E-3</v>
      </c>
      <c r="H172" s="14">
        <f t="shared" si="9"/>
        <v>802.63263504294082</v>
      </c>
      <c r="I172" s="34">
        <v>248.8</v>
      </c>
    </row>
    <row r="173" spans="1:9" x14ac:dyDescent="0.25">
      <c r="A173" s="21">
        <v>40</v>
      </c>
      <c r="B173" s="9">
        <f t="shared" si="7"/>
        <v>4.9751243781094523E-2</v>
      </c>
      <c r="C173" s="20">
        <v>20.100000000000001</v>
      </c>
      <c r="D173" s="12">
        <v>1087.4000000000001</v>
      </c>
      <c r="E173" s="11">
        <v>1712.9</v>
      </c>
      <c r="F173" s="12">
        <f t="shared" si="8"/>
        <v>2800.3</v>
      </c>
      <c r="G173" s="13">
        <v>1.2493000000000001E-3</v>
      </c>
      <c r="H173" s="14">
        <f t="shared" si="9"/>
        <v>800.44825102057143</v>
      </c>
      <c r="I173" s="34">
        <v>250.3</v>
      </c>
    </row>
    <row r="174" spans="1:9" x14ac:dyDescent="0.25">
      <c r="A174" s="21">
        <v>41</v>
      </c>
      <c r="B174" s="9">
        <f t="shared" si="7"/>
        <v>4.8496605237633363E-2</v>
      </c>
      <c r="C174" s="20">
        <v>20.62</v>
      </c>
      <c r="D174" s="12">
        <v>1094.5999999999999</v>
      </c>
      <c r="E174" s="11">
        <v>1705.3</v>
      </c>
      <c r="F174" s="12">
        <f t="shared" si="8"/>
        <v>2799.8999999999996</v>
      </c>
      <c r="G174" s="13">
        <v>1.2527E-3</v>
      </c>
      <c r="H174" s="14">
        <f t="shared" si="9"/>
        <v>798.2757244352199</v>
      </c>
      <c r="I174" s="33">
        <v>251.8</v>
      </c>
    </row>
    <row r="175" spans="1:9" x14ac:dyDescent="0.25">
      <c r="A175" s="21">
        <v>42</v>
      </c>
      <c r="B175" s="9">
        <f t="shared" si="7"/>
        <v>4.730368968779565E-2</v>
      </c>
      <c r="C175" s="20">
        <v>21.14</v>
      </c>
      <c r="D175" s="12">
        <v>1101.5999999999999</v>
      </c>
      <c r="E175" s="11">
        <v>1697.8</v>
      </c>
      <c r="F175" s="12">
        <f t="shared" si="8"/>
        <v>2799.3999999999996</v>
      </c>
      <c r="G175" s="13">
        <v>1.2561E-3</v>
      </c>
      <c r="H175" s="14">
        <f t="shared" si="9"/>
        <v>796.11495900007958</v>
      </c>
      <c r="I175" s="33">
        <v>253.2</v>
      </c>
    </row>
    <row r="176" spans="1:9" x14ac:dyDescent="0.25">
      <c r="A176" s="21">
        <v>43</v>
      </c>
      <c r="B176" s="9">
        <f t="shared" si="7"/>
        <v>4.616805170821791E-2</v>
      </c>
      <c r="C176" s="20">
        <v>21.66</v>
      </c>
      <c r="D176" s="12">
        <v>1108.5</v>
      </c>
      <c r="E176" s="11">
        <v>1690.3</v>
      </c>
      <c r="F176" s="12">
        <f t="shared" si="8"/>
        <v>2798.8</v>
      </c>
      <c r="G176" s="13">
        <v>1.2593999999999999E-3</v>
      </c>
      <c r="H176" s="14">
        <f t="shared" si="9"/>
        <v>794.02890265205656</v>
      </c>
      <c r="I176" s="33">
        <v>254.7</v>
      </c>
    </row>
    <row r="177" spans="1:9" x14ac:dyDescent="0.25">
      <c r="A177" s="21">
        <v>44</v>
      </c>
      <c r="B177" s="9">
        <f t="shared" si="7"/>
        <v>4.5085662759242563E-2</v>
      </c>
      <c r="C177" s="20">
        <v>22.18</v>
      </c>
      <c r="D177" s="12">
        <v>1115.4000000000001</v>
      </c>
      <c r="E177" s="11">
        <v>1682.9</v>
      </c>
      <c r="F177" s="12">
        <f t="shared" si="8"/>
        <v>2798.3</v>
      </c>
      <c r="G177" s="13">
        <v>1.2627999999999999E-3</v>
      </c>
      <c r="H177" s="14">
        <f t="shared" si="9"/>
        <v>791.89103579347488</v>
      </c>
      <c r="I177" s="33">
        <v>256.10000000000002</v>
      </c>
    </row>
    <row r="178" spans="1:9" x14ac:dyDescent="0.25">
      <c r="A178" s="21">
        <v>45</v>
      </c>
      <c r="B178" s="9">
        <f t="shared" si="7"/>
        <v>4.4033465433729629E-2</v>
      </c>
      <c r="C178" s="20">
        <v>22.71</v>
      </c>
      <c r="D178" s="12">
        <v>1122.0999999999999</v>
      </c>
      <c r="E178" s="11">
        <v>1675.6</v>
      </c>
      <c r="F178" s="12">
        <f t="shared" si="8"/>
        <v>2797.7</v>
      </c>
      <c r="G178" s="13">
        <v>1.2661E-3</v>
      </c>
      <c r="H178" s="14">
        <f t="shared" si="9"/>
        <v>789.82702788089409</v>
      </c>
      <c r="I178" s="33">
        <v>257.39999999999998</v>
      </c>
    </row>
    <row r="179" spans="1:9" x14ac:dyDescent="0.25">
      <c r="A179" s="21">
        <v>46</v>
      </c>
      <c r="B179" s="9">
        <f t="shared" si="7"/>
        <v>4.3029259896729781E-2</v>
      </c>
      <c r="C179" s="20">
        <v>23.24</v>
      </c>
      <c r="D179" s="12">
        <v>1128.8</v>
      </c>
      <c r="E179" s="11">
        <v>1668.3</v>
      </c>
      <c r="F179" s="12">
        <f t="shared" si="8"/>
        <v>2797.1</v>
      </c>
      <c r="G179" s="13">
        <v>1.2694E-3</v>
      </c>
      <c r="H179" s="14">
        <f t="shared" si="9"/>
        <v>787.77375137860406</v>
      </c>
      <c r="I179" s="33">
        <v>258.8</v>
      </c>
    </row>
    <row r="180" spans="1:9" x14ac:dyDescent="0.25">
      <c r="A180" s="21">
        <v>47</v>
      </c>
      <c r="B180" s="9">
        <f t="shared" si="7"/>
        <v>4.2087542087542083E-2</v>
      </c>
      <c r="C180" s="20">
        <v>23.76</v>
      </c>
      <c r="D180" s="12">
        <v>1135.3</v>
      </c>
      <c r="E180" s="11">
        <v>1661.1</v>
      </c>
      <c r="F180" s="12">
        <f t="shared" si="8"/>
        <v>2796.3999999999996</v>
      </c>
      <c r="G180" s="13">
        <v>1.2727000000000001E-3</v>
      </c>
      <c r="H180" s="14">
        <f t="shared" si="9"/>
        <v>785.73112280977443</v>
      </c>
      <c r="I180" s="33">
        <v>260.10000000000002</v>
      </c>
    </row>
    <row r="181" spans="1:9" x14ac:dyDescent="0.25">
      <c r="A181" s="21">
        <v>48</v>
      </c>
      <c r="B181" s="9">
        <f t="shared" si="7"/>
        <v>4.1169205434335117E-2</v>
      </c>
      <c r="C181" s="20">
        <v>24.29</v>
      </c>
      <c r="D181" s="12">
        <v>1141.8</v>
      </c>
      <c r="E181" s="11">
        <v>1653.9</v>
      </c>
      <c r="F181" s="12">
        <f t="shared" si="8"/>
        <v>2795.7</v>
      </c>
      <c r="G181" s="13">
        <v>1.2759E-3</v>
      </c>
      <c r="H181" s="14">
        <f t="shared" si="9"/>
        <v>783.76048279645738</v>
      </c>
      <c r="I181" s="33">
        <v>261.39999999999998</v>
      </c>
    </row>
    <row r="182" spans="1:9" x14ac:dyDescent="0.25">
      <c r="A182" s="21">
        <v>49</v>
      </c>
      <c r="B182" s="9">
        <f t="shared" si="7"/>
        <v>4.027386226339106E-2</v>
      </c>
      <c r="C182" s="20">
        <v>24.83</v>
      </c>
      <c r="D182" s="12">
        <v>1148.2</v>
      </c>
      <c r="E182" s="11">
        <v>1646.8</v>
      </c>
      <c r="F182" s="12">
        <f t="shared" si="8"/>
        <v>2795</v>
      </c>
      <c r="G182" s="13">
        <v>1.2792000000000001E-3</v>
      </c>
      <c r="H182" s="14">
        <f t="shared" si="9"/>
        <v>781.7385866166353</v>
      </c>
      <c r="I182" s="33">
        <v>262.7</v>
      </c>
    </row>
    <row r="183" spans="1:9" x14ac:dyDescent="0.25">
      <c r="A183" s="21">
        <v>50</v>
      </c>
      <c r="B183" s="9">
        <f t="shared" si="7"/>
        <v>3.9432176656151417E-2</v>
      </c>
      <c r="C183" s="20">
        <v>25.36</v>
      </c>
      <c r="D183" s="12">
        <v>1154.5</v>
      </c>
      <c r="E183" s="11">
        <v>1639.7</v>
      </c>
      <c r="F183" s="12">
        <f t="shared" si="8"/>
        <v>2794.2</v>
      </c>
      <c r="G183" s="13">
        <v>1.2825E-3</v>
      </c>
      <c r="H183" s="14">
        <f t="shared" si="9"/>
        <v>779.72709551656919</v>
      </c>
      <c r="I183" s="33">
        <v>263.89999999999998</v>
      </c>
    </row>
    <row r="184" spans="1:9" x14ac:dyDescent="0.25">
      <c r="A184" s="21">
        <v>51</v>
      </c>
      <c r="B184" s="9">
        <f t="shared" si="7"/>
        <v>3.8610038610038609E-2</v>
      </c>
      <c r="C184" s="20">
        <v>25.9</v>
      </c>
      <c r="D184" s="12">
        <v>1160.7</v>
      </c>
      <c r="E184" s="11">
        <v>1632.7</v>
      </c>
      <c r="F184" s="12">
        <f t="shared" si="8"/>
        <v>2793.4</v>
      </c>
      <c r="G184" s="13">
        <v>1.2857000000000001E-3</v>
      </c>
      <c r="H184" s="14">
        <f t="shared" si="9"/>
        <v>777.78641984910939</v>
      </c>
      <c r="I184" s="33">
        <v>265.2</v>
      </c>
    </row>
    <row r="185" spans="1:9" x14ac:dyDescent="0.25">
      <c r="A185" s="21">
        <v>52</v>
      </c>
      <c r="B185" s="9">
        <f t="shared" si="7"/>
        <v>3.7821482602117998E-2</v>
      </c>
      <c r="C185" s="20">
        <v>26.44</v>
      </c>
      <c r="D185" s="12">
        <v>1166.8</v>
      </c>
      <c r="E185" s="11">
        <v>1625.7</v>
      </c>
      <c r="F185" s="12">
        <f t="shared" si="8"/>
        <v>2792.5</v>
      </c>
      <c r="G185" s="13">
        <v>1.289E-3</v>
      </c>
      <c r="H185" s="14">
        <f t="shared" si="9"/>
        <v>775.79519006982161</v>
      </c>
      <c r="I185" s="33">
        <v>266.39999999999998</v>
      </c>
    </row>
    <row r="186" spans="1:9" x14ac:dyDescent="0.25">
      <c r="A186" s="21">
        <v>53</v>
      </c>
      <c r="B186" s="9">
        <f t="shared" si="7"/>
        <v>3.7064492216456635E-2</v>
      </c>
      <c r="C186" s="20">
        <v>26.98</v>
      </c>
      <c r="D186" s="12">
        <v>1172.9000000000001</v>
      </c>
      <c r="E186" s="11">
        <v>1618.8</v>
      </c>
      <c r="F186" s="12">
        <f t="shared" si="8"/>
        <v>2791.7</v>
      </c>
      <c r="G186" s="13">
        <v>1.2922000000000001E-3</v>
      </c>
      <c r="H186" s="14">
        <f t="shared" si="9"/>
        <v>773.87401331063302</v>
      </c>
      <c r="I186" s="33">
        <v>267.60000000000002</v>
      </c>
    </row>
    <row r="187" spans="1:9" x14ac:dyDescent="0.25">
      <c r="A187" s="21">
        <v>54</v>
      </c>
      <c r="B187" s="9">
        <f t="shared" si="7"/>
        <v>3.6337209302325583E-2</v>
      </c>
      <c r="C187" s="20">
        <v>27.52</v>
      </c>
      <c r="D187" s="12">
        <v>1178.9000000000001</v>
      </c>
      <c r="E187" s="11">
        <v>1611.9</v>
      </c>
      <c r="F187" s="12">
        <f t="shared" si="8"/>
        <v>2790.8</v>
      </c>
      <c r="G187" s="13">
        <v>1.2953999999999999E-3</v>
      </c>
      <c r="H187" s="14">
        <f t="shared" si="9"/>
        <v>771.96232823838204</v>
      </c>
      <c r="I187" s="33">
        <v>268.8</v>
      </c>
    </row>
    <row r="188" spans="1:9" x14ac:dyDescent="0.25">
      <c r="A188" s="21">
        <v>55</v>
      </c>
      <c r="B188" s="9">
        <f t="shared" si="7"/>
        <v>3.5625222657641613E-2</v>
      </c>
      <c r="C188" s="20">
        <v>28.07</v>
      </c>
      <c r="D188" s="12">
        <v>1184.9000000000001</v>
      </c>
      <c r="E188" s="11">
        <v>1605</v>
      </c>
      <c r="F188" s="12">
        <f t="shared" si="8"/>
        <v>2789.9</v>
      </c>
      <c r="G188" s="13">
        <v>1.2986E-3</v>
      </c>
      <c r="H188" s="14">
        <f t="shared" si="9"/>
        <v>770.0600646850454</v>
      </c>
      <c r="I188" s="33">
        <v>269.89999999999998</v>
      </c>
    </row>
    <row r="189" spans="1:9" x14ac:dyDescent="0.25">
      <c r="A189" s="21">
        <v>56</v>
      </c>
      <c r="B189" s="9">
        <f t="shared" si="7"/>
        <v>3.4940600978336823E-2</v>
      </c>
      <c r="C189" s="20">
        <v>28.62</v>
      </c>
      <c r="D189" s="12">
        <v>1190.8</v>
      </c>
      <c r="E189" s="11">
        <v>1598.2</v>
      </c>
      <c r="F189" s="12">
        <f t="shared" si="8"/>
        <v>2789</v>
      </c>
      <c r="G189" s="13">
        <v>1.3018000000000001E-3</v>
      </c>
      <c r="H189" s="14">
        <f t="shared" si="9"/>
        <v>768.16715317253033</v>
      </c>
      <c r="I189" s="33">
        <v>271.10000000000002</v>
      </c>
    </row>
    <row r="190" spans="1:9" x14ac:dyDescent="0.25">
      <c r="A190" s="21">
        <v>57</v>
      </c>
      <c r="B190" s="9">
        <f t="shared" si="7"/>
        <v>3.4293552812071332E-2</v>
      </c>
      <c r="C190" s="20">
        <v>29.16</v>
      </c>
      <c r="D190" s="12">
        <v>1196.5999999999999</v>
      </c>
      <c r="E190" s="11">
        <v>1591.4</v>
      </c>
      <c r="F190" s="12">
        <f t="shared" si="8"/>
        <v>2788</v>
      </c>
      <c r="G190" s="13">
        <v>1.3051E-3</v>
      </c>
      <c r="H190" s="14">
        <f t="shared" si="9"/>
        <v>766.22481035935948</v>
      </c>
      <c r="I190" s="33">
        <v>272.2</v>
      </c>
    </row>
    <row r="191" spans="1:9" x14ac:dyDescent="0.25">
      <c r="A191" s="21">
        <v>58</v>
      </c>
      <c r="B191" s="9">
        <f t="shared" si="7"/>
        <v>3.3647375504710635E-2</v>
      </c>
      <c r="C191" s="10">
        <v>29.72</v>
      </c>
      <c r="D191" s="15">
        <v>1202.3</v>
      </c>
      <c r="E191" s="10">
        <v>1584.7</v>
      </c>
      <c r="F191" s="15">
        <f t="shared" si="8"/>
        <v>2787</v>
      </c>
      <c r="G191" s="13">
        <v>1.3083000000000001E-3</v>
      </c>
      <c r="H191" s="14">
        <f t="shared" si="9"/>
        <v>764.35068409386224</v>
      </c>
      <c r="I191" s="33">
        <v>273.39999999999998</v>
      </c>
    </row>
    <row r="192" spans="1:9" x14ac:dyDescent="0.25">
      <c r="A192" s="21">
        <v>59</v>
      </c>
      <c r="B192" s="9">
        <f t="shared" si="7"/>
        <v>3.3036009250082592E-2</v>
      </c>
      <c r="C192" s="10">
        <v>30.27</v>
      </c>
      <c r="D192" s="12">
        <v>1208</v>
      </c>
      <c r="E192" s="11">
        <v>1578</v>
      </c>
      <c r="F192" s="12">
        <f t="shared" si="8"/>
        <v>2786</v>
      </c>
      <c r="G192" s="13">
        <v>1.3114999999999999E-3</v>
      </c>
      <c r="H192" s="14">
        <f t="shared" si="9"/>
        <v>762.48570339306139</v>
      </c>
      <c r="I192" s="33">
        <v>274.5</v>
      </c>
    </row>
    <row r="193" spans="1:9" x14ac:dyDescent="0.25">
      <c r="A193" s="21">
        <v>60</v>
      </c>
      <c r="B193" s="9">
        <f t="shared" si="7"/>
        <v>3.2435939020434644E-2</v>
      </c>
      <c r="C193" s="20">
        <v>30.83</v>
      </c>
      <c r="D193" s="12">
        <v>1213.7</v>
      </c>
      <c r="E193" s="11">
        <v>1571.3</v>
      </c>
      <c r="F193" s="12">
        <f t="shared" si="8"/>
        <v>2785</v>
      </c>
      <c r="G193" s="13">
        <v>1.3147E-3</v>
      </c>
      <c r="H193" s="14">
        <f t="shared" si="9"/>
        <v>760.62980147562178</v>
      </c>
      <c r="I193" s="33">
        <v>275.60000000000002</v>
      </c>
    </row>
    <row r="194" spans="1:9" x14ac:dyDescent="0.25">
      <c r="A194" s="21">
        <v>61</v>
      </c>
      <c r="B194" s="9">
        <f t="shared" si="7"/>
        <v>3.1857279388340237E-2</v>
      </c>
      <c r="C194" s="20">
        <v>31.39</v>
      </c>
      <c r="D194" s="12">
        <v>1219.3</v>
      </c>
      <c r="E194" s="11">
        <v>1564.7</v>
      </c>
      <c r="F194" s="12">
        <f t="shared" si="8"/>
        <v>2784</v>
      </c>
      <c r="G194" s="13">
        <v>1.3179000000000001E-3</v>
      </c>
      <c r="H194" s="14">
        <f t="shared" si="9"/>
        <v>758.78291220881704</v>
      </c>
      <c r="I194" s="33">
        <v>276.60000000000002</v>
      </c>
    </row>
    <row r="195" spans="1:9" x14ac:dyDescent="0.25">
      <c r="A195" s="21">
        <v>62</v>
      </c>
      <c r="B195" s="9">
        <f t="shared" ref="B195:B258" si="10">1/C195</f>
        <v>3.1298904538341159E-2</v>
      </c>
      <c r="C195" s="20">
        <v>31.95</v>
      </c>
      <c r="D195" s="12">
        <v>1224.8</v>
      </c>
      <c r="E195" s="11">
        <v>1558</v>
      </c>
      <c r="F195" s="12">
        <f t="shared" si="8"/>
        <v>2782.8</v>
      </c>
      <c r="G195" s="13">
        <v>1.3211E-3</v>
      </c>
      <c r="H195" s="14">
        <f t="shared" si="9"/>
        <v>756.94497010067369</v>
      </c>
      <c r="I195" s="34">
        <v>277.7</v>
      </c>
    </row>
    <row r="196" spans="1:9" x14ac:dyDescent="0.25">
      <c r="A196" s="21">
        <v>63</v>
      </c>
      <c r="B196" s="9">
        <f t="shared" si="10"/>
        <v>3.0759766225776686E-2</v>
      </c>
      <c r="C196" s="20">
        <v>32.51</v>
      </c>
      <c r="D196" s="12">
        <v>1230.3</v>
      </c>
      <c r="E196" s="11">
        <v>1551.5</v>
      </c>
      <c r="F196" s="12">
        <f t="shared" ref="F196:F259" si="11">D196+E196</f>
        <v>2781.8</v>
      </c>
      <c r="G196" s="13">
        <v>1.3243E-3</v>
      </c>
      <c r="H196" s="14">
        <f t="shared" ref="H196:H259" si="12">1/G196</f>
        <v>755.11591029222984</v>
      </c>
      <c r="I196" s="34">
        <v>278.8</v>
      </c>
    </row>
    <row r="197" spans="1:9" x14ac:dyDescent="0.25">
      <c r="A197" s="21">
        <v>64</v>
      </c>
      <c r="B197" s="9">
        <f t="shared" si="10"/>
        <v>3.0229746070133012E-2</v>
      </c>
      <c r="C197" s="20">
        <v>33.08</v>
      </c>
      <c r="D197" s="12">
        <v>1235.7</v>
      </c>
      <c r="E197" s="11">
        <v>1544.9</v>
      </c>
      <c r="F197" s="12">
        <f t="shared" si="11"/>
        <v>2780.6000000000004</v>
      </c>
      <c r="G197" s="13">
        <v>1.3274999999999999E-3</v>
      </c>
      <c r="H197" s="14">
        <f t="shared" si="12"/>
        <v>753.29566854990594</v>
      </c>
      <c r="I197" s="34">
        <v>279.8</v>
      </c>
    </row>
    <row r="198" spans="1:9" x14ac:dyDescent="0.25">
      <c r="A198" s="21">
        <v>65</v>
      </c>
      <c r="B198" s="9">
        <f t="shared" si="10"/>
        <v>2.9717682020802379E-2</v>
      </c>
      <c r="C198" s="20">
        <v>33.65</v>
      </c>
      <c r="D198" s="12">
        <v>1241.0999999999999</v>
      </c>
      <c r="E198" s="11">
        <v>1538.4</v>
      </c>
      <c r="F198" s="12">
        <f t="shared" si="11"/>
        <v>2779.5</v>
      </c>
      <c r="G198" s="13">
        <v>1.3305999999999999E-3</v>
      </c>
      <c r="H198" s="14">
        <f t="shared" si="12"/>
        <v>751.54065834961671</v>
      </c>
      <c r="I198" s="34">
        <v>280.8</v>
      </c>
    </row>
    <row r="199" spans="1:9" x14ac:dyDescent="0.25">
      <c r="A199" s="21">
        <v>66</v>
      </c>
      <c r="B199" s="9">
        <f t="shared" si="10"/>
        <v>2.9222676797194622E-2</v>
      </c>
      <c r="C199" s="20">
        <v>34.22</v>
      </c>
      <c r="D199" s="12">
        <v>1246.5</v>
      </c>
      <c r="E199" s="11">
        <v>1531.9</v>
      </c>
      <c r="F199" s="12">
        <f t="shared" si="11"/>
        <v>2778.4</v>
      </c>
      <c r="G199" s="13">
        <v>1.3338E-3</v>
      </c>
      <c r="H199" s="14">
        <f t="shared" si="12"/>
        <v>749.73759184285495</v>
      </c>
      <c r="I199" s="34">
        <v>281.8</v>
      </c>
    </row>
    <row r="200" spans="1:9" x14ac:dyDescent="0.25">
      <c r="A200" s="21">
        <v>67</v>
      </c>
      <c r="B200" s="9">
        <f t="shared" si="10"/>
        <v>2.8743891922966371E-2</v>
      </c>
      <c r="C200" s="20">
        <v>34.79</v>
      </c>
      <c r="D200" s="12">
        <v>1251.8</v>
      </c>
      <c r="E200" s="11">
        <v>1525.4</v>
      </c>
      <c r="F200" s="12">
        <f t="shared" si="11"/>
        <v>2777.2</v>
      </c>
      <c r="G200" s="13">
        <v>1.3370000000000001E-3</v>
      </c>
      <c r="H200" s="14">
        <f t="shared" si="12"/>
        <v>747.94315632011967</v>
      </c>
      <c r="I200" s="34">
        <v>282.8</v>
      </c>
    </row>
    <row r="201" spans="1:9" x14ac:dyDescent="0.25">
      <c r="A201" s="21">
        <v>68</v>
      </c>
      <c r="B201" s="9">
        <f t="shared" si="10"/>
        <v>2.8272547356516825E-2</v>
      </c>
      <c r="C201" s="20">
        <v>35.369999999999997</v>
      </c>
      <c r="D201" s="12">
        <v>1257</v>
      </c>
      <c r="E201" s="11">
        <v>1518.9</v>
      </c>
      <c r="F201" s="12">
        <f t="shared" si="11"/>
        <v>2775.9</v>
      </c>
      <c r="G201" s="13">
        <v>1.3401999999999999E-3</v>
      </c>
      <c r="H201" s="14">
        <f t="shared" si="12"/>
        <v>746.15728995672293</v>
      </c>
      <c r="I201" s="34">
        <v>283.8</v>
      </c>
    </row>
    <row r="202" spans="1:9" x14ac:dyDescent="0.25">
      <c r="A202" s="21">
        <v>69</v>
      </c>
      <c r="B202" s="9">
        <f t="shared" si="10"/>
        <v>2.7816411682892905E-2</v>
      </c>
      <c r="C202" s="20">
        <v>35.950000000000003</v>
      </c>
      <c r="D202" s="12">
        <v>1262.2</v>
      </c>
      <c r="E202" s="11">
        <v>1512.5</v>
      </c>
      <c r="F202" s="12">
        <f t="shared" si="11"/>
        <v>2774.7</v>
      </c>
      <c r="G202" s="13">
        <v>1.3434E-3</v>
      </c>
      <c r="H202" s="14">
        <f t="shared" si="12"/>
        <v>744.37993151704632</v>
      </c>
      <c r="I202" s="34">
        <v>284.8</v>
      </c>
    </row>
    <row r="203" spans="1:9" x14ac:dyDescent="0.25">
      <c r="A203" s="21">
        <v>70</v>
      </c>
      <c r="B203" s="9">
        <f t="shared" si="10"/>
        <v>2.7374760470845878E-2</v>
      </c>
      <c r="C203" s="20">
        <v>36.53</v>
      </c>
      <c r="D203" s="12">
        <v>1267.4000000000001</v>
      </c>
      <c r="E203" s="11">
        <v>1506</v>
      </c>
      <c r="F203" s="12">
        <f t="shared" si="11"/>
        <v>2773.4</v>
      </c>
      <c r="G203" s="13">
        <v>1.3466000000000001E-3</v>
      </c>
      <c r="H203" s="14">
        <f t="shared" si="12"/>
        <v>742.61102034754185</v>
      </c>
      <c r="I203" s="34">
        <v>285.8</v>
      </c>
    </row>
    <row r="204" spans="1:9" x14ac:dyDescent="0.25">
      <c r="A204" s="21">
        <v>71</v>
      </c>
      <c r="B204" s="9">
        <f t="shared" si="10"/>
        <v>2.6939655172413795E-2</v>
      </c>
      <c r="C204" s="20">
        <v>37.119999999999997</v>
      </c>
      <c r="D204" s="12">
        <v>1272.5</v>
      </c>
      <c r="E204" s="11">
        <v>1499.6</v>
      </c>
      <c r="F204" s="12">
        <f t="shared" si="11"/>
        <v>2772.1</v>
      </c>
      <c r="G204" s="13">
        <v>1.3498E-3</v>
      </c>
      <c r="H204" s="14">
        <f t="shared" si="12"/>
        <v>740.85049636983263</v>
      </c>
      <c r="I204" s="34">
        <v>286.8</v>
      </c>
    </row>
    <row r="205" spans="1:9" x14ac:dyDescent="0.25">
      <c r="A205" s="21">
        <v>72</v>
      </c>
      <c r="B205" s="9">
        <f t="shared" si="10"/>
        <v>2.652519893899204E-2</v>
      </c>
      <c r="C205" s="20">
        <v>37.700000000000003</v>
      </c>
      <c r="D205" s="12">
        <v>1277.5999999999999</v>
      </c>
      <c r="E205" s="11">
        <v>1493.3</v>
      </c>
      <c r="F205" s="12">
        <f t="shared" si="11"/>
        <v>2770.8999999999996</v>
      </c>
      <c r="G205" s="13">
        <v>1.353E-3</v>
      </c>
      <c r="H205" s="14">
        <f t="shared" si="12"/>
        <v>739.09830007390985</v>
      </c>
      <c r="I205" s="34">
        <v>287.7</v>
      </c>
    </row>
    <row r="206" spans="1:9" x14ac:dyDescent="0.25">
      <c r="A206" s="21">
        <v>73</v>
      </c>
      <c r="B206" s="9">
        <f t="shared" si="10"/>
        <v>2.6116479498563595E-2</v>
      </c>
      <c r="C206" s="20">
        <v>38.29</v>
      </c>
      <c r="D206" s="12">
        <v>1282.7</v>
      </c>
      <c r="E206" s="11">
        <v>1486.9</v>
      </c>
      <c r="F206" s="12">
        <f t="shared" si="11"/>
        <v>2769.6000000000004</v>
      </c>
      <c r="G206" s="13">
        <v>1.3561000000000001E-3</v>
      </c>
      <c r="H206" s="14">
        <f t="shared" si="12"/>
        <v>737.40874566772357</v>
      </c>
      <c r="I206" s="34">
        <v>288.60000000000002</v>
      </c>
    </row>
    <row r="207" spans="1:9" x14ac:dyDescent="0.25">
      <c r="A207" s="21">
        <v>74</v>
      </c>
      <c r="B207" s="9">
        <f t="shared" si="10"/>
        <v>2.5713551041398816E-2</v>
      </c>
      <c r="C207" s="20">
        <v>38.89</v>
      </c>
      <c r="D207" s="12">
        <v>1287.7</v>
      </c>
      <c r="E207" s="11">
        <v>1480.5</v>
      </c>
      <c r="F207" s="12">
        <f t="shared" si="11"/>
        <v>2768.2</v>
      </c>
      <c r="G207" s="13">
        <v>1.3592999999999999E-3</v>
      </c>
      <c r="H207" s="14">
        <f t="shared" si="12"/>
        <v>735.67277275068056</v>
      </c>
      <c r="I207" s="34">
        <v>289.60000000000002</v>
      </c>
    </row>
    <row r="208" spans="1:9" x14ac:dyDescent="0.25">
      <c r="A208" s="21">
        <v>75</v>
      </c>
      <c r="B208" s="9">
        <f t="shared" si="10"/>
        <v>2.5329280648429587E-2</v>
      </c>
      <c r="C208" s="20">
        <v>39.479999999999997</v>
      </c>
      <c r="D208" s="12">
        <v>1292.7</v>
      </c>
      <c r="E208" s="11">
        <v>1474.2</v>
      </c>
      <c r="F208" s="12">
        <f t="shared" si="11"/>
        <v>2766.9</v>
      </c>
      <c r="G208" s="13">
        <v>1.3626000000000001E-3</v>
      </c>
      <c r="H208" s="14">
        <f t="shared" si="12"/>
        <v>733.89109056216057</v>
      </c>
      <c r="I208" s="34">
        <v>290.5</v>
      </c>
    </row>
    <row r="209" spans="1:9" x14ac:dyDescent="0.25">
      <c r="A209" s="21">
        <v>76</v>
      </c>
      <c r="B209" s="9">
        <f t="shared" si="10"/>
        <v>2.4950099800399202E-2</v>
      </c>
      <c r="C209" s="20">
        <v>40.08</v>
      </c>
      <c r="D209" s="12">
        <v>1297.5999999999999</v>
      </c>
      <c r="E209" s="11">
        <v>1467.9</v>
      </c>
      <c r="F209" s="12">
        <f t="shared" si="11"/>
        <v>2765.5</v>
      </c>
      <c r="G209" s="13">
        <v>1.3657999999999999E-3</v>
      </c>
      <c r="H209" s="14">
        <f t="shared" si="12"/>
        <v>732.17162102796897</v>
      </c>
      <c r="I209" s="34">
        <v>291.39999999999998</v>
      </c>
    </row>
    <row r="210" spans="1:9" x14ac:dyDescent="0.25">
      <c r="A210" s="21">
        <v>77</v>
      </c>
      <c r="B210" s="9">
        <f t="shared" si="10"/>
        <v>2.4582104228121928E-2</v>
      </c>
      <c r="C210" s="20">
        <v>40.68</v>
      </c>
      <c r="D210" s="12">
        <v>1302.5999999999999</v>
      </c>
      <c r="E210" s="11">
        <v>1461.6</v>
      </c>
      <c r="F210" s="12">
        <f t="shared" si="11"/>
        <v>2764.2</v>
      </c>
      <c r="G210" s="13">
        <v>1.369E-3</v>
      </c>
      <c r="H210" s="14">
        <f t="shared" si="12"/>
        <v>730.46018991964934</v>
      </c>
      <c r="I210" s="34">
        <v>292.3</v>
      </c>
    </row>
    <row r="211" spans="1:9" x14ac:dyDescent="0.25">
      <c r="A211" s="21">
        <v>78</v>
      </c>
      <c r="B211" s="9">
        <f t="shared" si="10"/>
        <v>2.4218939210462583E-2</v>
      </c>
      <c r="C211" s="20">
        <v>41.29</v>
      </c>
      <c r="D211" s="12">
        <v>1307.4000000000001</v>
      </c>
      <c r="E211" s="11">
        <v>1455.3</v>
      </c>
      <c r="F211" s="12">
        <f t="shared" si="11"/>
        <v>2762.7</v>
      </c>
      <c r="G211" s="13">
        <v>1.3722000000000001E-3</v>
      </c>
      <c r="H211" s="14">
        <f t="shared" si="12"/>
        <v>728.75674099985417</v>
      </c>
      <c r="I211" s="34">
        <v>293.2</v>
      </c>
    </row>
    <row r="212" spans="1:9" x14ac:dyDescent="0.25">
      <c r="A212" s="21">
        <v>79</v>
      </c>
      <c r="B212" s="9">
        <f t="shared" si="10"/>
        <v>2.386634844868735E-2</v>
      </c>
      <c r="C212" s="20">
        <v>41.9</v>
      </c>
      <c r="D212" s="12">
        <v>1312.3</v>
      </c>
      <c r="E212" s="11">
        <v>1449.1</v>
      </c>
      <c r="F212" s="12">
        <f t="shared" si="11"/>
        <v>2761.3999999999996</v>
      </c>
      <c r="G212" s="13">
        <v>1.3755E-3</v>
      </c>
      <c r="H212" s="14">
        <f t="shared" si="12"/>
        <v>727.00836059614687</v>
      </c>
      <c r="I212" s="34">
        <v>294.10000000000002</v>
      </c>
    </row>
    <row r="213" spans="1:9" x14ac:dyDescent="0.25">
      <c r="A213" s="21">
        <v>80</v>
      </c>
      <c r="B213" s="9">
        <f t="shared" si="10"/>
        <v>2.3523876734885912E-2</v>
      </c>
      <c r="C213" s="20">
        <v>42.51</v>
      </c>
      <c r="D213" s="12">
        <v>1317.1</v>
      </c>
      <c r="E213" s="11">
        <v>1442.8</v>
      </c>
      <c r="F213" s="12">
        <f t="shared" si="11"/>
        <v>2759.8999999999996</v>
      </c>
      <c r="G213" s="13">
        <v>1.3787000000000001E-3</v>
      </c>
      <c r="H213" s="14">
        <f t="shared" si="12"/>
        <v>725.32095452237616</v>
      </c>
      <c r="I213" s="33">
        <v>295</v>
      </c>
    </row>
    <row r="214" spans="1:9" x14ac:dyDescent="0.25">
      <c r="A214" s="21">
        <v>81</v>
      </c>
      <c r="B214" s="9">
        <f t="shared" si="10"/>
        <v>2.319109461966605E-2</v>
      </c>
      <c r="C214" s="20">
        <v>43.12</v>
      </c>
      <c r="D214" s="12">
        <v>1321.9</v>
      </c>
      <c r="E214" s="11">
        <v>1436.6</v>
      </c>
      <c r="F214" s="12">
        <f t="shared" si="11"/>
        <v>2758.5</v>
      </c>
      <c r="G214" s="13">
        <v>1.3818999999999999E-3</v>
      </c>
      <c r="H214" s="14">
        <f t="shared" si="12"/>
        <v>723.64136334032855</v>
      </c>
      <c r="I214" s="33">
        <v>295.8</v>
      </c>
    </row>
    <row r="215" spans="1:9" x14ac:dyDescent="0.25">
      <c r="A215" s="21">
        <v>82</v>
      </c>
      <c r="B215" s="9">
        <f t="shared" si="10"/>
        <v>2.2862368541380886E-2</v>
      </c>
      <c r="C215" s="20">
        <v>43.74</v>
      </c>
      <c r="D215" s="12">
        <v>1326.6</v>
      </c>
      <c r="E215" s="11">
        <v>1430.3</v>
      </c>
      <c r="F215" s="12">
        <f t="shared" si="11"/>
        <v>2756.8999999999996</v>
      </c>
      <c r="G215" s="13">
        <v>1.3852000000000001E-3</v>
      </c>
      <c r="H215" s="14">
        <f t="shared" si="12"/>
        <v>721.91741264799305</v>
      </c>
      <c r="I215" s="33">
        <v>296.7</v>
      </c>
    </row>
    <row r="216" spans="1:9" x14ac:dyDescent="0.25">
      <c r="A216" s="21">
        <v>83</v>
      </c>
      <c r="B216" s="9">
        <f t="shared" si="10"/>
        <v>2.2542831379621282E-2</v>
      </c>
      <c r="C216" s="20">
        <v>44.36</v>
      </c>
      <c r="D216" s="12">
        <v>1331.4</v>
      </c>
      <c r="E216" s="11">
        <v>1424.1</v>
      </c>
      <c r="F216" s="12">
        <f t="shared" si="11"/>
        <v>2755.5</v>
      </c>
      <c r="G216" s="13">
        <v>1.3885E-3</v>
      </c>
      <c r="H216" s="14">
        <f t="shared" si="12"/>
        <v>720.20165646380985</v>
      </c>
      <c r="I216" s="33">
        <v>297.60000000000002</v>
      </c>
    </row>
    <row r="217" spans="1:9" x14ac:dyDescent="0.25">
      <c r="A217" s="21">
        <v>84</v>
      </c>
      <c r="B217" s="9">
        <f t="shared" si="10"/>
        <v>2.2232103156958651E-2</v>
      </c>
      <c r="C217" s="20">
        <v>44.98</v>
      </c>
      <c r="D217" s="12">
        <v>1336.1</v>
      </c>
      <c r="E217" s="11">
        <v>1417.9</v>
      </c>
      <c r="F217" s="12">
        <f t="shared" si="11"/>
        <v>2754</v>
      </c>
      <c r="G217" s="13">
        <v>1.3917000000000001E-3</v>
      </c>
      <c r="H217" s="14">
        <f t="shared" si="12"/>
        <v>718.54566357692033</v>
      </c>
      <c r="I217" s="33">
        <v>298.39999999999998</v>
      </c>
    </row>
    <row r="218" spans="1:9" x14ac:dyDescent="0.25">
      <c r="A218" s="21">
        <v>85</v>
      </c>
      <c r="B218" s="9">
        <f t="shared" si="10"/>
        <v>2.1925016443762334E-2</v>
      </c>
      <c r="C218" s="20">
        <v>45.61</v>
      </c>
      <c r="D218" s="12">
        <v>1340.7</v>
      </c>
      <c r="E218" s="11">
        <v>1411.7</v>
      </c>
      <c r="F218" s="12">
        <f t="shared" si="11"/>
        <v>2752.4</v>
      </c>
      <c r="G218" s="13">
        <v>1.395E-3</v>
      </c>
      <c r="H218" s="14">
        <f t="shared" si="12"/>
        <v>716.84587813620078</v>
      </c>
      <c r="I218" s="33">
        <v>299.2</v>
      </c>
    </row>
    <row r="219" spans="1:9" x14ac:dyDescent="0.25">
      <c r="A219" s="21">
        <v>86</v>
      </c>
      <c r="B219" s="9">
        <f t="shared" si="10"/>
        <v>2.162629757785467E-2</v>
      </c>
      <c r="C219" s="20">
        <v>46.24</v>
      </c>
      <c r="D219" s="12">
        <v>1345.4</v>
      </c>
      <c r="E219" s="11">
        <v>1405.5</v>
      </c>
      <c r="F219" s="12">
        <f t="shared" si="11"/>
        <v>2750.9</v>
      </c>
      <c r="G219" s="13">
        <v>1.3983000000000001E-3</v>
      </c>
      <c r="H219" s="14">
        <f t="shared" si="12"/>
        <v>715.1541157119359</v>
      </c>
      <c r="I219" s="33">
        <v>300.10000000000002</v>
      </c>
    </row>
    <row r="220" spans="1:9" x14ac:dyDescent="0.25">
      <c r="A220" s="21">
        <v>87</v>
      </c>
      <c r="B220" s="9">
        <f t="shared" si="10"/>
        <v>2.1335609131640711E-2</v>
      </c>
      <c r="C220" s="20">
        <v>46.87</v>
      </c>
      <c r="D220" s="12">
        <v>1350</v>
      </c>
      <c r="E220" s="11">
        <v>1399.3</v>
      </c>
      <c r="F220" s="12">
        <f t="shared" si="11"/>
        <v>2749.3</v>
      </c>
      <c r="G220" s="13">
        <v>1.4016E-3</v>
      </c>
      <c r="H220" s="14">
        <f t="shared" si="12"/>
        <v>713.47031963470317</v>
      </c>
      <c r="I220" s="33">
        <v>300.89999999999998</v>
      </c>
    </row>
    <row r="221" spans="1:9" x14ac:dyDescent="0.25">
      <c r="A221" s="21">
        <v>88</v>
      </c>
      <c r="B221" s="9">
        <f t="shared" si="10"/>
        <v>2.1048200378867607E-2</v>
      </c>
      <c r="C221" s="20">
        <v>47.51</v>
      </c>
      <c r="D221" s="12">
        <v>1354.6</v>
      </c>
      <c r="E221" s="11">
        <v>1393.2</v>
      </c>
      <c r="F221" s="12">
        <f t="shared" si="11"/>
        <v>2747.8</v>
      </c>
      <c r="G221" s="13">
        <v>1.4048999999999999E-3</v>
      </c>
      <c r="H221" s="14">
        <f t="shared" si="12"/>
        <v>711.79443376752795</v>
      </c>
      <c r="I221" s="33">
        <v>301.7</v>
      </c>
    </row>
    <row r="222" spans="1:9" x14ac:dyDescent="0.25">
      <c r="A222" s="21">
        <v>89</v>
      </c>
      <c r="B222" s="9">
        <f t="shared" si="10"/>
        <v>2.0768431983385256E-2</v>
      </c>
      <c r="C222" s="20">
        <v>48.15</v>
      </c>
      <c r="D222" s="12">
        <v>1359.2</v>
      </c>
      <c r="E222" s="11">
        <v>1387</v>
      </c>
      <c r="F222" s="12">
        <f t="shared" si="11"/>
        <v>2746.2</v>
      </c>
      <c r="G222" s="13">
        <v>1.4082000000000001E-3</v>
      </c>
      <c r="H222" s="14">
        <f t="shared" si="12"/>
        <v>710.12640249964488</v>
      </c>
      <c r="I222" s="33">
        <v>302.5</v>
      </c>
    </row>
    <row r="223" spans="1:9" x14ac:dyDescent="0.25">
      <c r="A223" s="21">
        <v>90</v>
      </c>
      <c r="B223" s="9">
        <f t="shared" si="10"/>
        <v>2.0496003279360527E-2</v>
      </c>
      <c r="C223" s="20">
        <v>48.79</v>
      </c>
      <c r="D223" s="12">
        <v>1363.7</v>
      </c>
      <c r="E223" s="11">
        <v>1380.9</v>
      </c>
      <c r="F223" s="12">
        <f t="shared" si="11"/>
        <v>2744.6000000000004</v>
      </c>
      <c r="G223" s="13">
        <v>1.4115E-3</v>
      </c>
      <c r="H223" s="14">
        <f t="shared" si="12"/>
        <v>708.46617074034714</v>
      </c>
      <c r="I223" s="33">
        <v>303.3</v>
      </c>
    </row>
    <row r="224" spans="1:9" x14ac:dyDescent="0.25">
      <c r="A224" s="21">
        <v>91</v>
      </c>
      <c r="B224" s="9">
        <f t="shared" si="10"/>
        <v>2.0226537216828482E-2</v>
      </c>
      <c r="C224" s="10">
        <v>49.44</v>
      </c>
      <c r="D224" s="15">
        <v>1368.3</v>
      </c>
      <c r="E224" s="10">
        <v>1374.7</v>
      </c>
      <c r="F224" s="15">
        <f t="shared" si="11"/>
        <v>2743</v>
      </c>
      <c r="G224" s="13">
        <v>1.4147999999999999E-3</v>
      </c>
      <c r="H224" s="14">
        <f t="shared" si="12"/>
        <v>706.81368391292062</v>
      </c>
      <c r="I224" s="33">
        <v>304.10000000000002</v>
      </c>
    </row>
    <row r="225" spans="1:9" x14ac:dyDescent="0.25">
      <c r="A225" s="21">
        <v>92</v>
      </c>
      <c r="B225" s="9">
        <f t="shared" si="10"/>
        <v>1.9964064683569573E-2</v>
      </c>
      <c r="C225" s="20">
        <v>50.09</v>
      </c>
      <c r="D225" s="12">
        <v>1372.8</v>
      </c>
      <c r="E225" s="11">
        <v>1368.6</v>
      </c>
      <c r="F225" s="12">
        <f t="shared" si="11"/>
        <v>2741.3999999999996</v>
      </c>
      <c r="G225" s="13">
        <v>1.4181E-3</v>
      </c>
      <c r="H225" s="14">
        <f t="shared" si="12"/>
        <v>705.16888794866372</v>
      </c>
      <c r="I225" s="33">
        <v>304.89999999999998</v>
      </c>
    </row>
    <row r="226" spans="1:9" x14ac:dyDescent="0.25">
      <c r="A226" s="21">
        <v>93</v>
      </c>
      <c r="B226" s="9">
        <f t="shared" si="10"/>
        <v>1.9708316909735908E-2</v>
      </c>
      <c r="C226" s="20">
        <v>50.74</v>
      </c>
      <c r="D226" s="12">
        <v>1377.2</v>
      </c>
      <c r="E226" s="11">
        <v>1362.5</v>
      </c>
      <c r="F226" s="12">
        <f t="shared" si="11"/>
        <v>2739.7</v>
      </c>
      <c r="G226" s="13">
        <v>1.4215E-3</v>
      </c>
      <c r="H226" s="14">
        <f t="shared" si="12"/>
        <v>703.48223707351383</v>
      </c>
      <c r="I226" s="33">
        <v>305.7</v>
      </c>
    </row>
    <row r="227" spans="1:9" x14ac:dyDescent="0.25">
      <c r="A227" s="21">
        <v>94</v>
      </c>
      <c r="B227" s="9">
        <f t="shared" si="10"/>
        <v>1.9455252918287938E-2</v>
      </c>
      <c r="C227" s="20">
        <v>51.4</v>
      </c>
      <c r="D227" s="12">
        <v>1381.7</v>
      </c>
      <c r="E227" s="11">
        <v>1356.3</v>
      </c>
      <c r="F227" s="12">
        <f t="shared" si="11"/>
        <v>2738</v>
      </c>
      <c r="G227" s="13">
        <v>1.4249E-3</v>
      </c>
      <c r="H227" s="14">
        <f t="shared" si="12"/>
        <v>701.80363534283106</v>
      </c>
      <c r="I227" s="33">
        <v>306.39999999999998</v>
      </c>
    </row>
    <row r="228" spans="1:9" x14ac:dyDescent="0.25">
      <c r="A228" s="21">
        <v>95</v>
      </c>
      <c r="B228" s="9">
        <f t="shared" si="10"/>
        <v>1.9208605455243947E-2</v>
      </c>
      <c r="C228" s="20">
        <v>52.06</v>
      </c>
      <c r="D228" s="12">
        <v>1386.1</v>
      </c>
      <c r="E228" s="11">
        <v>1350.2</v>
      </c>
      <c r="F228" s="12">
        <f t="shared" si="11"/>
        <v>2736.3</v>
      </c>
      <c r="G228" s="13">
        <v>1.4281999999999999E-3</v>
      </c>
      <c r="H228" s="14">
        <f t="shared" si="12"/>
        <v>700.18204733230641</v>
      </c>
      <c r="I228" s="33">
        <v>307.2</v>
      </c>
    </row>
    <row r="229" spans="1:9" x14ac:dyDescent="0.25">
      <c r="A229" s="21">
        <v>96</v>
      </c>
      <c r="B229" s="9">
        <f t="shared" si="10"/>
        <v>1.8964536317087048E-2</v>
      </c>
      <c r="C229" s="20">
        <v>52.73</v>
      </c>
      <c r="D229" s="12">
        <v>1390.6</v>
      </c>
      <c r="E229" s="11">
        <v>1344.1</v>
      </c>
      <c r="F229" s="12">
        <f t="shared" si="11"/>
        <v>2734.7</v>
      </c>
      <c r="G229" s="13">
        <v>1.4316000000000001E-3</v>
      </c>
      <c r="H229" s="14">
        <f t="shared" si="12"/>
        <v>698.51913942442013</v>
      </c>
      <c r="I229" s="33">
        <v>308</v>
      </c>
    </row>
    <row r="230" spans="1:9" x14ac:dyDescent="0.25">
      <c r="A230" s="21">
        <v>97</v>
      </c>
      <c r="B230" s="9">
        <f t="shared" si="10"/>
        <v>1.8726591760299626E-2</v>
      </c>
      <c r="C230" s="20">
        <v>53.4</v>
      </c>
      <c r="D230" s="12">
        <v>1395</v>
      </c>
      <c r="E230" s="11">
        <v>1338</v>
      </c>
      <c r="F230" s="12">
        <f t="shared" si="11"/>
        <v>2733</v>
      </c>
      <c r="G230" s="13">
        <v>1.4350000000000001E-3</v>
      </c>
      <c r="H230" s="14">
        <f t="shared" si="12"/>
        <v>696.86411149825778</v>
      </c>
      <c r="I230" s="33">
        <v>308.7</v>
      </c>
    </row>
    <row r="231" spans="1:9" x14ac:dyDescent="0.25">
      <c r="A231" s="21">
        <v>98</v>
      </c>
      <c r="B231" s="9">
        <f t="shared" si="10"/>
        <v>1.8494544109487702E-2</v>
      </c>
      <c r="C231" s="20">
        <v>54.07</v>
      </c>
      <c r="D231" s="12">
        <v>1399.3</v>
      </c>
      <c r="E231" s="11">
        <v>1331.9</v>
      </c>
      <c r="F231" s="12">
        <f t="shared" si="11"/>
        <v>2731.2</v>
      </c>
      <c r="G231" s="13">
        <v>1.4384000000000001E-3</v>
      </c>
      <c r="H231" s="14">
        <f t="shared" si="12"/>
        <v>695.21690767519465</v>
      </c>
      <c r="I231" s="33">
        <v>309.5</v>
      </c>
    </row>
    <row r="232" spans="1:9" x14ac:dyDescent="0.25">
      <c r="A232" s="21">
        <v>99</v>
      </c>
      <c r="B232" s="9">
        <f t="shared" si="10"/>
        <v>1.8264840182648401E-2</v>
      </c>
      <c r="C232" s="20">
        <v>54.75</v>
      </c>
      <c r="D232" s="12">
        <v>1403.7</v>
      </c>
      <c r="E232" s="11">
        <v>1325.8</v>
      </c>
      <c r="F232" s="12">
        <f t="shared" si="11"/>
        <v>2729.5</v>
      </c>
      <c r="G232" s="13">
        <v>1.4418E-3</v>
      </c>
      <c r="H232" s="14">
        <f t="shared" si="12"/>
        <v>693.57747260368978</v>
      </c>
      <c r="I232" s="33">
        <v>310.2</v>
      </c>
    </row>
    <row r="233" spans="1:9" x14ac:dyDescent="0.25">
      <c r="A233" s="21">
        <v>100</v>
      </c>
      <c r="B233" s="9">
        <f t="shared" si="10"/>
        <v>1.8040772145047807E-2</v>
      </c>
      <c r="C233" s="20">
        <v>55.43</v>
      </c>
      <c r="D233" s="12">
        <v>1408</v>
      </c>
      <c r="E233" s="11">
        <v>1319.7</v>
      </c>
      <c r="F233" s="12">
        <f t="shared" si="11"/>
        <v>2727.7</v>
      </c>
      <c r="G233" s="13">
        <v>1.4453000000000001E-3</v>
      </c>
      <c r="H233" s="14">
        <f t="shared" si="12"/>
        <v>691.897875873521</v>
      </c>
      <c r="I233" s="33">
        <v>311</v>
      </c>
    </row>
    <row r="234" spans="1:9" x14ac:dyDescent="0.25">
      <c r="A234" s="8">
        <v>102</v>
      </c>
      <c r="B234" s="9">
        <f t="shared" si="10"/>
        <v>1.7605633802816902E-2</v>
      </c>
      <c r="C234" s="20">
        <v>56.8</v>
      </c>
      <c r="D234" s="12">
        <v>1416.7</v>
      </c>
      <c r="E234" s="11">
        <v>1307.5</v>
      </c>
      <c r="F234" s="12">
        <f t="shared" si="11"/>
        <v>2724.2</v>
      </c>
      <c r="G234" s="13">
        <v>1.4522000000000001E-3</v>
      </c>
      <c r="H234" s="14">
        <f t="shared" si="12"/>
        <v>688.61038424459434</v>
      </c>
      <c r="I234" s="33">
        <v>312.39999999999998</v>
      </c>
    </row>
    <row r="235" spans="1:9" x14ac:dyDescent="0.25">
      <c r="A235" s="8">
        <v>104</v>
      </c>
      <c r="B235" s="9">
        <f t="shared" si="10"/>
        <v>1.7185083347654236E-2</v>
      </c>
      <c r="C235" s="20">
        <v>58.19</v>
      </c>
      <c r="D235" s="12">
        <v>1425.2</v>
      </c>
      <c r="E235" s="11">
        <v>1295.3</v>
      </c>
      <c r="F235" s="12">
        <f t="shared" si="11"/>
        <v>2720.5</v>
      </c>
      <c r="G235" s="13">
        <v>1.4591000000000001E-3</v>
      </c>
      <c r="H235" s="14">
        <f t="shared" si="12"/>
        <v>685.3539853334247</v>
      </c>
      <c r="I235" s="33">
        <v>313.89999999999998</v>
      </c>
    </row>
    <row r="236" spans="1:9" x14ac:dyDescent="0.25">
      <c r="A236" s="8">
        <v>106</v>
      </c>
      <c r="B236" s="9">
        <f t="shared" si="10"/>
        <v>1.6778523489932886E-2</v>
      </c>
      <c r="C236" s="20">
        <v>59.6</v>
      </c>
      <c r="D236" s="12">
        <v>1433.7</v>
      </c>
      <c r="E236" s="11">
        <v>1283.0999999999999</v>
      </c>
      <c r="F236" s="12">
        <f t="shared" si="11"/>
        <v>2716.8</v>
      </c>
      <c r="G236" s="13">
        <v>1.4662E-3</v>
      </c>
      <c r="H236" s="14">
        <f t="shared" si="12"/>
        <v>682.03519301595963</v>
      </c>
      <c r="I236" s="33">
        <v>315.3</v>
      </c>
    </row>
    <row r="237" spans="1:9" x14ac:dyDescent="0.25">
      <c r="A237" s="21">
        <v>108</v>
      </c>
      <c r="B237" s="9">
        <f t="shared" si="10"/>
        <v>1.6385384237260363E-2</v>
      </c>
      <c r="C237" s="20">
        <v>61.03</v>
      </c>
      <c r="D237" s="12">
        <v>1442.2</v>
      </c>
      <c r="E237" s="11">
        <v>1270.9000000000001</v>
      </c>
      <c r="F237" s="12">
        <f t="shared" si="11"/>
        <v>2713.1000000000004</v>
      </c>
      <c r="G237" s="13">
        <v>1.4733000000000001E-3</v>
      </c>
      <c r="H237" s="14">
        <f t="shared" si="12"/>
        <v>678.74838797257848</v>
      </c>
      <c r="I237" s="33">
        <v>316.7</v>
      </c>
    </row>
    <row r="238" spans="1:9" x14ac:dyDescent="0.25">
      <c r="A238" s="21">
        <v>110</v>
      </c>
      <c r="B238" s="9">
        <f t="shared" si="10"/>
        <v>1.6005121638924456E-2</v>
      </c>
      <c r="C238" s="20">
        <v>62.48</v>
      </c>
      <c r="D238" s="12">
        <v>1450.6</v>
      </c>
      <c r="E238" s="11">
        <v>1258.7</v>
      </c>
      <c r="F238" s="12">
        <f t="shared" si="11"/>
        <v>2709.3</v>
      </c>
      <c r="G238" s="13">
        <v>1.48E-3</v>
      </c>
      <c r="H238" s="14">
        <f t="shared" si="12"/>
        <v>675.67567567567573</v>
      </c>
      <c r="I238" s="33">
        <v>318.10000000000002</v>
      </c>
    </row>
    <row r="239" spans="1:9" x14ac:dyDescent="0.25">
      <c r="A239" s="8">
        <v>112</v>
      </c>
      <c r="B239" s="9">
        <f t="shared" si="10"/>
        <v>1.5639662183296842E-2</v>
      </c>
      <c r="C239" s="20">
        <v>63.94</v>
      </c>
      <c r="D239" s="12">
        <v>1458.9</v>
      </c>
      <c r="E239" s="11">
        <v>1246.5</v>
      </c>
      <c r="F239" s="12">
        <f t="shared" si="11"/>
        <v>2705.4</v>
      </c>
      <c r="G239" s="13">
        <v>1.488E-3</v>
      </c>
      <c r="H239" s="14">
        <f t="shared" si="12"/>
        <v>672.04301075268825</v>
      </c>
      <c r="I239" s="33">
        <v>319.39999999999998</v>
      </c>
    </row>
    <row r="240" spans="1:9" x14ac:dyDescent="0.25">
      <c r="A240" s="8">
        <v>114</v>
      </c>
      <c r="B240" s="9">
        <f t="shared" si="10"/>
        <v>1.5283509093687909E-2</v>
      </c>
      <c r="C240" s="20">
        <v>65.430000000000007</v>
      </c>
      <c r="D240" s="12">
        <v>1467.2</v>
      </c>
      <c r="E240" s="11">
        <v>1234.3</v>
      </c>
      <c r="F240" s="12">
        <f t="shared" si="11"/>
        <v>2701.5</v>
      </c>
      <c r="G240" s="13">
        <v>1.495E-3</v>
      </c>
      <c r="H240" s="14">
        <f t="shared" si="12"/>
        <v>668.89632107023408</v>
      </c>
      <c r="I240" s="33">
        <v>320.7</v>
      </c>
    </row>
    <row r="241" spans="1:9" x14ac:dyDescent="0.25">
      <c r="A241" s="8">
        <v>116</v>
      </c>
      <c r="B241" s="9">
        <f t="shared" si="10"/>
        <v>1.4940983116689076E-2</v>
      </c>
      <c r="C241" s="20">
        <v>66.930000000000007</v>
      </c>
      <c r="D241" s="12">
        <v>1475.4</v>
      </c>
      <c r="E241" s="11">
        <v>1222</v>
      </c>
      <c r="F241" s="12">
        <f t="shared" si="11"/>
        <v>2697.4</v>
      </c>
      <c r="G241" s="13">
        <v>1.5020000000000001E-3</v>
      </c>
      <c r="H241" s="14">
        <f t="shared" si="12"/>
        <v>665.77896138482015</v>
      </c>
      <c r="I241" s="33">
        <v>322.10000000000002</v>
      </c>
    </row>
    <row r="242" spans="1:9" x14ac:dyDescent="0.25">
      <c r="A242" s="21">
        <v>118</v>
      </c>
      <c r="B242" s="9">
        <f t="shared" si="10"/>
        <v>1.460706982179375E-2</v>
      </c>
      <c r="C242" s="20">
        <v>68.459999999999994</v>
      </c>
      <c r="D242" s="12">
        <v>1483.6</v>
      </c>
      <c r="E242" s="11">
        <v>1209.7</v>
      </c>
      <c r="F242" s="12">
        <f t="shared" si="11"/>
        <v>2693.3</v>
      </c>
      <c r="G242" s="13">
        <v>1.5100000000000001E-3</v>
      </c>
      <c r="H242" s="14">
        <f t="shared" si="12"/>
        <v>662.25165562913901</v>
      </c>
      <c r="I242" s="33">
        <v>323.39999999999998</v>
      </c>
    </row>
    <row r="243" spans="1:9" x14ac:dyDescent="0.25">
      <c r="A243" s="21">
        <v>120</v>
      </c>
      <c r="B243" s="9">
        <f t="shared" si="10"/>
        <v>1.42836737608913E-2</v>
      </c>
      <c r="C243" s="20">
        <v>70.010000000000005</v>
      </c>
      <c r="D243" s="12">
        <v>1491.8</v>
      </c>
      <c r="E243" s="11">
        <v>1197.4000000000001</v>
      </c>
      <c r="F243" s="12">
        <f t="shared" si="11"/>
        <v>2689.2</v>
      </c>
      <c r="G243" s="13">
        <v>1.5169999999999999E-3</v>
      </c>
      <c r="H243" s="14">
        <f t="shared" si="12"/>
        <v>659.19578114700073</v>
      </c>
      <c r="I243" s="33">
        <v>324.7</v>
      </c>
    </row>
    <row r="244" spans="1:9" x14ac:dyDescent="0.25">
      <c r="A244" s="8">
        <v>122</v>
      </c>
      <c r="B244" s="9">
        <f t="shared" si="10"/>
        <v>1.3968431345159939E-2</v>
      </c>
      <c r="C244" s="20">
        <v>71.59</v>
      </c>
      <c r="D244" s="12">
        <v>1499.9</v>
      </c>
      <c r="E244" s="11">
        <v>1185</v>
      </c>
      <c r="F244" s="12">
        <f t="shared" si="11"/>
        <v>2684.9</v>
      </c>
      <c r="G244" s="13">
        <v>1.5250000000000001E-3</v>
      </c>
      <c r="H244" s="14">
        <f t="shared" si="12"/>
        <v>655.7377049180327</v>
      </c>
      <c r="I244" s="33">
        <v>325.89999999999998</v>
      </c>
    </row>
    <row r="245" spans="1:9" x14ac:dyDescent="0.25">
      <c r="A245" s="8">
        <v>124</v>
      </c>
      <c r="B245" s="9">
        <f t="shared" si="10"/>
        <v>1.3663068725235688E-2</v>
      </c>
      <c r="C245" s="20">
        <v>73.19</v>
      </c>
      <c r="D245" s="12">
        <v>1508</v>
      </c>
      <c r="E245" s="11">
        <v>1172.5999999999999</v>
      </c>
      <c r="F245" s="12">
        <f t="shared" si="11"/>
        <v>2680.6</v>
      </c>
      <c r="G245" s="13">
        <v>1.5330000000000001E-3</v>
      </c>
      <c r="H245" s="14">
        <f t="shared" si="12"/>
        <v>652.31572080887145</v>
      </c>
      <c r="I245" s="33">
        <v>327.2</v>
      </c>
    </row>
    <row r="246" spans="1:9" x14ac:dyDescent="0.25">
      <c r="A246" s="8">
        <v>126</v>
      </c>
      <c r="B246" s="9">
        <f t="shared" si="10"/>
        <v>1.3367196898810319E-2</v>
      </c>
      <c r="C246" s="20">
        <v>74.81</v>
      </c>
      <c r="D246" s="12">
        <v>1516</v>
      </c>
      <c r="E246" s="11">
        <v>1160.0999999999999</v>
      </c>
      <c r="F246" s="12">
        <f t="shared" si="11"/>
        <v>2676.1</v>
      </c>
      <c r="G246" s="13">
        <v>1.5410000000000001E-3</v>
      </c>
      <c r="H246" s="14">
        <f t="shared" si="12"/>
        <v>648.92926670992858</v>
      </c>
      <c r="I246" s="33">
        <v>328.4</v>
      </c>
    </row>
    <row r="247" spans="1:9" x14ac:dyDescent="0.25">
      <c r="A247" s="21">
        <v>128</v>
      </c>
      <c r="B247" s="9">
        <f t="shared" si="10"/>
        <v>1.3078733978550878E-2</v>
      </c>
      <c r="C247" s="20">
        <v>76.459999999999994</v>
      </c>
      <c r="D247" s="12">
        <v>1524</v>
      </c>
      <c r="E247" s="11">
        <v>1147.5999999999999</v>
      </c>
      <c r="F247" s="12">
        <f t="shared" si="11"/>
        <v>2671.6</v>
      </c>
      <c r="G247" s="13">
        <v>1.549E-3</v>
      </c>
      <c r="H247" s="14">
        <f t="shared" si="12"/>
        <v>645.57779212395087</v>
      </c>
      <c r="I247" s="33">
        <v>329.6</v>
      </c>
    </row>
    <row r="248" spans="1:9" x14ac:dyDescent="0.25">
      <c r="A248" s="21">
        <v>130</v>
      </c>
      <c r="B248" s="9">
        <f t="shared" si="10"/>
        <v>1.2797542871768621E-2</v>
      </c>
      <c r="C248" s="20">
        <v>78.14</v>
      </c>
      <c r="D248" s="12">
        <v>1532</v>
      </c>
      <c r="E248" s="11">
        <v>1135</v>
      </c>
      <c r="F248" s="12">
        <f t="shared" si="11"/>
        <v>2667</v>
      </c>
      <c r="G248" s="13">
        <v>1.557E-3</v>
      </c>
      <c r="H248" s="14">
        <f t="shared" si="12"/>
        <v>642.26075786769434</v>
      </c>
      <c r="I248" s="33">
        <v>330.8</v>
      </c>
    </row>
    <row r="249" spans="1:9" x14ac:dyDescent="0.25">
      <c r="A249" s="8">
        <v>132</v>
      </c>
      <c r="B249" s="9">
        <f t="shared" si="10"/>
        <v>1.2523481527864748E-2</v>
      </c>
      <c r="C249" s="20">
        <v>79.849999999999994</v>
      </c>
      <c r="D249" s="12">
        <v>1540</v>
      </c>
      <c r="E249" s="11">
        <v>1122.3</v>
      </c>
      <c r="F249" s="12">
        <f t="shared" si="11"/>
        <v>2662.3</v>
      </c>
      <c r="G249" s="13">
        <v>1.565E-3</v>
      </c>
      <c r="H249" s="14">
        <f t="shared" si="12"/>
        <v>638.9776357827476</v>
      </c>
      <c r="I249" s="33">
        <v>332</v>
      </c>
    </row>
    <row r="250" spans="1:9" x14ac:dyDescent="0.25">
      <c r="A250" s="8">
        <v>134</v>
      </c>
      <c r="B250" s="9">
        <f t="shared" si="10"/>
        <v>1.2256403971074886E-2</v>
      </c>
      <c r="C250" s="10">
        <v>81.59</v>
      </c>
      <c r="D250" s="12">
        <v>1547.9</v>
      </c>
      <c r="E250" s="11">
        <v>1109.5</v>
      </c>
      <c r="F250" s="12">
        <f t="shared" si="11"/>
        <v>2657.4</v>
      </c>
      <c r="G250" s="13">
        <v>1.5740000000000001E-3</v>
      </c>
      <c r="H250" s="14">
        <f t="shared" si="12"/>
        <v>635.32401524777629</v>
      </c>
      <c r="I250" s="33">
        <v>333.2</v>
      </c>
    </row>
    <row r="251" spans="1:9" x14ac:dyDescent="0.25">
      <c r="A251" s="8">
        <v>136</v>
      </c>
      <c r="B251" s="9">
        <f t="shared" si="10"/>
        <v>1.199616122840691E-2</v>
      </c>
      <c r="C251" s="10">
        <v>83.36</v>
      </c>
      <c r="D251" s="12">
        <v>1555.8</v>
      </c>
      <c r="E251" s="11">
        <v>1096.7</v>
      </c>
      <c r="F251" s="12">
        <f t="shared" si="11"/>
        <v>2652.5</v>
      </c>
      <c r="G251" s="13">
        <v>1.5820000000000001E-3</v>
      </c>
      <c r="H251" s="14">
        <f t="shared" si="12"/>
        <v>632.11125158027812</v>
      </c>
      <c r="I251" s="33">
        <v>334.4</v>
      </c>
    </row>
    <row r="252" spans="1:9" x14ac:dyDescent="0.25">
      <c r="A252" s="21">
        <v>138</v>
      </c>
      <c r="B252" s="9">
        <f t="shared" si="10"/>
        <v>1.1742602160638799E-2</v>
      </c>
      <c r="C252" s="10">
        <v>85.16</v>
      </c>
      <c r="D252" s="12">
        <v>1563.7</v>
      </c>
      <c r="E252" s="11">
        <v>1083.8</v>
      </c>
      <c r="F252" s="12">
        <f t="shared" si="11"/>
        <v>2647.5</v>
      </c>
      <c r="G252" s="13">
        <v>1.591E-3</v>
      </c>
      <c r="H252" s="14">
        <f t="shared" si="12"/>
        <v>628.53551225644253</v>
      </c>
      <c r="I252" s="33">
        <v>335.5</v>
      </c>
    </row>
    <row r="253" spans="1:9" x14ac:dyDescent="0.25">
      <c r="A253" s="21">
        <v>140</v>
      </c>
      <c r="B253" s="9">
        <f t="shared" si="10"/>
        <v>1.1495574203931488E-2</v>
      </c>
      <c r="C253" s="10">
        <v>86.99</v>
      </c>
      <c r="D253" s="12">
        <v>1571.6</v>
      </c>
      <c r="E253" s="11">
        <v>1070.7</v>
      </c>
      <c r="F253" s="12">
        <f t="shared" si="11"/>
        <v>2642.3</v>
      </c>
      <c r="G253" s="13">
        <v>1.6000000000000001E-3</v>
      </c>
      <c r="H253" s="14">
        <f t="shared" si="12"/>
        <v>625</v>
      </c>
      <c r="I253" s="33">
        <v>336.6</v>
      </c>
    </row>
    <row r="254" spans="1:9" x14ac:dyDescent="0.25">
      <c r="A254" s="8">
        <v>142</v>
      </c>
      <c r="B254" s="9">
        <f t="shared" si="10"/>
        <v>1.1253657438667568E-2</v>
      </c>
      <c r="C254" s="10">
        <v>88.86</v>
      </c>
      <c r="D254" s="12">
        <v>1579.5</v>
      </c>
      <c r="E254" s="11">
        <v>1057.5999999999999</v>
      </c>
      <c r="F254" s="12">
        <f t="shared" si="11"/>
        <v>2637.1</v>
      </c>
      <c r="G254" s="13">
        <v>1.6080000000000001E-3</v>
      </c>
      <c r="H254" s="14">
        <f t="shared" si="12"/>
        <v>621.89054726368158</v>
      </c>
      <c r="I254" s="33">
        <v>337.8</v>
      </c>
    </row>
    <row r="255" spans="1:9" x14ac:dyDescent="0.25">
      <c r="A255" s="8">
        <v>144</v>
      </c>
      <c r="B255" s="9">
        <f t="shared" si="10"/>
        <v>1.1016855789357717E-2</v>
      </c>
      <c r="C255" s="10">
        <v>90.77</v>
      </c>
      <c r="D255" s="12">
        <v>1587.4</v>
      </c>
      <c r="E255" s="11">
        <v>1044.4000000000001</v>
      </c>
      <c r="F255" s="12">
        <f t="shared" si="11"/>
        <v>2631.8</v>
      </c>
      <c r="G255" s="13">
        <v>1.6169999999999999E-3</v>
      </c>
      <c r="H255" s="14">
        <f t="shared" si="12"/>
        <v>618.42918985776134</v>
      </c>
      <c r="I255" s="33">
        <v>338.9</v>
      </c>
    </row>
    <row r="256" spans="1:9" x14ac:dyDescent="0.25">
      <c r="A256" s="8">
        <v>146</v>
      </c>
      <c r="B256" s="9">
        <f t="shared" si="10"/>
        <v>1.07863229425089E-2</v>
      </c>
      <c r="C256" s="10">
        <v>92.71</v>
      </c>
      <c r="D256" s="12">
        <v>1595.3</v>
      </c>
      <c r="E256" s="11">
        <v>1031</v>
      </c>
      <c r="F256" s="12">
        <f t="shared" si="11"/>
        <v>2626.3</v>
      </c>
      <c r="G256" s="13">
        <v>1.6249999999999999E-3</v>
      </c>
      <c r="H256" s="14">
        <f t="shared" si="12"/>
        <v>615.38461538461536</v>
      </c>
      <c r="I256" s="33">
        <v>340</v>
      </c>
    </row>
    <row r="257" spans="1:9" x14ac:dyDescent="0.25">
      <c r="A257" s="21">
        <v>148</v>
      </c>
      <c r="B257" s="9">
        <f t="shared" si="10"/>
        <v>1.0560777273207308E-2</v>
      </c>
      <c r="C257" s="10">
        <v>94.69</v>
      </c>
      <c r="D257" s="12">
        <v>1603.1</v>
      </c>
      <c r="E257" s="11">
        <v>1017.6</v>
      </c>
      <c r="F257" s="12">
        <f t="shared" si="11"/>
        <v>2620.6999999999998</v>
      </c>
      <c r="G257" s="13">
        <v>1.635E-3</v>
      </c>
      <c r="H257" s="14">
        <f t="shared" si="12"/>
        <v>611.6207951070337</v>
      </c>
      <c r="I257" s="33">
        <v>341.1</v>
      </c>
    </row>
    <row r="258" spans="1:9" x14ac:dyDescent="0.25">
      <c r="A258" s="21">
        <v>150</v>
      </c>
      <c r="B258" s="9">
        <f t="shared" si="10"/>
        <v>1.0340192327577293E-2</v>
      </c>
      <c r="C258" s="10">
        <v>96.71</v>
      </c>
      <c r="D258" s="12">
        <v>1611</v>
      </c>
      <c r="E258" s="11">
        <v>1004</v>
      </c>
      <c r="F258" s="12">
        <f t="shared" si="11"/>
        <v>2615</v>
      </c>
      <c r="G258" s="13">
        <v>1.6440000000000001E-3</v>
      </c>
      <c r="H258" s="14">
        <f t="shared" si="12"/>
        <v>608.27250608272504</v>
      </c>
      <c r="I258" s="33">
        <v>342.1</v>
      </c>
    </row>
    <row r="259" spans="1:9" x14ac:dyDescent="0.25">
      <c r="A259" s="8">
        <v>152</v>
      </c>
      <c r="B259" s="9">
        <f t="shared" ref="B259:B294" si="13">1/C259</f>
        <v>1.0124531740407007E-2</v>
      </c>
      <c r="C259" s="10">
        <v>98.77</v>
      </c>
      <c r="D259" s="12">
        <v>1618.9</v>
      </c>
      <c r="E259" s="11">
        <v>990.3</v>
      </c>
      <c r="F259" s="12">
        <f t="shared" si="11"/>
        <v>2609.1999999999998</v>
      </c>
      <c r="G259" s="13">
        <v>1.653E-3</v>
      </c>
      <c r="H259" s="14">
        <f t="shared" si="12"/>
        <v>604.96067755595891</v>
      </c>
      <c r="I259" s="33">
        <v>343.2</v>
      </c>
    </row>
    <row r="260" spans="1:9" x14ac:dyDescent="0.25">
      <c r="A260" s="8">
        <v>154</v>
      </c>
      <c r="B260" s="9">
        <f t="shared" si="13"/>
        <v>9.9108027750247768E-3</v>
      </c>
      <c r="C260" s="11">
        <v>100.9</v>
      </c>
      <c r="D260" s="12">
        <v>1626.8</v>
      </c>
      <c r="E260" s="11">
        <v>976.5</v>
      </c>
      <c r="F260" s="12">
        <f t="shared" ref="F260:F294" si="14">D260+E260</f>
        <v>2603.3000000000002</v>
      </c>
      <c r="G260" s="13">
        <v>1.663E-3</v>
      </c>
      <c r="H260" s="14">
        <f t="shared" ref="H260:H294" si="15">1/G260</f>
        <v>601.32291040288635</v>
      </c>
      <c r="I260" s="33">
        <v>344.2</v>
      </c>
    </row>
    <row r="261" spans="1:9" x14ac:dyDescent="0.25">
      <c r="A261" s="8">
        <v>156</v>
      </c>
      <c r="B261" s="9">
        <f t="shared" si="13"/>
        <v>9.7087378640776691E-3</v>
      </c>
      <c r="C261" s="11">
        <v>103</v>
      </c>
      <c r="D261" s="12">
        <v>1634.7</v>
      </c>
      <c r="E261" s="11">
        <v>962.6</v>
      </c>
      <c r="F261" s="12">
        <f t="shared" si="14"/>
        <v>2597.3000000000002</v>
      </c>
      <c r="G261" s="13">
        <v>1.673E-3</v>
      </c>
      <c r="H261" s="14">
        <f t="shared" si="15"/>
        <v>597.7286312014345</v>
      </c>
      <c r="I261" s="33">
        <v>345.3</v>
      </c>
    </row>
    <row r="262" spans="1:9" x14ac:dyDescent="0.25">
      <c r="A262" s="21">
        <v>158</v>
      </c>
      <c r="B262" s="9">
        <f t="shared" si="13"/>
        <v>9.5057034220532317E-3</v>
      </c>
      <c r="C262" s="11">
        <v>105.2</v>
      </c>
      <c r="D262" s="12">
        <v>1642.6</v>
      </c>
      <c r="E262" s="11">
        <v>948.5</v>
      </c>
      <c r="F262" s="12">
        <f t="shared" si="14"/>
        <v>2591.1</v>
      </c>
      <c r="G262" s="13">
        <v>1.683E-3</v>
      </c>
      <c r="H262" s="14">
        <f t="shared" si="15"/>
        <v>594.17706476530009</v>
      </c>
      <c r="I262" s="33">
        <v>346.3</v>
      </c>
    </row>
    <row r="263" spans="1:9" x14ac:dyDescent="0.25">
      <c r="A263" s="21">
        <v>160</v>
      </c>
      <c r="B263" s="9">
        <f t="shared" si="13"/>
        <v>9.3109869646182484E-3</v>
      </c>
      <c r="C263" s="11">
        <v>107.4</v>
      </c>
      <c r="D263" s="12">
        <v>1650.5</v>
      </c>
      <c r="E263" s="11">
        <v>934.3</v>
      </c>
      <c r="F263" s="12">
        <f t="shared" si="14"/>
        <v>2584.8000000000002</v>
      </c>
      <c r="G263" s="13">
        <v>1.6930000000000001E-3</v>
      </c>
      <c r="H263" s="14">
        <f t="shared" si="15"/>
        <v>590.66745422327233</v>
      </c>
      <c r="I263" s="33">
        <v>347.3</v>
      </c>
    </row>
    <row r="264" spans="1:9" x14ac:dyDescent="0.25">
      <c r="A264" s="8">
        <v>162</v>
      </c>
      <c r="B264" s="9">
        <f t="shared" si="13"/>
        <v>9.1157702825888781E-3</v>
      </c>
      <c r="C264" s="11">
        <v>109.7</v>
      </c>
      <c r="D264" s="12">
        <v>1658.5</v>
      </c>
      <c r="E264" s="11">
        <v>920</v>
      </c>
      <c r="F264" s="12">
        <f t="shared" si="14"/>
        <v>2578.5</v>
      </c>
      <c r="G264" s="13">
        <v>1.704E-3</v>
      </c>
      <c r="H264" s="14">
        <f t="shared" si="15"/>
        <v>586.85446009389671</v>
      </c>
      <c r="I264" s="33">
        <v>348.3</v>
      </c>
    </row>
    <row r="265" spans="1:9" x14ac:dyDescent="0.25">
      <c r="A265" s="8">
        <v>164</v>
      </c>
      <c r="B265" s="9">
        <f t="shared" si="13"/>
        <v>8.9285714285714281E-3</v>
      </c>
      <c r="C265" s="11">
        <v>112</v>
      </c>
      <c r="D265" s="12">
        <v>1666.5</v>
      </c>
      <c r="E265" s="11">
        <v>905.6</v>
      </c>
      <c r="F265" s="12">
        <f t="shared" si="14"/>
        <v>2572.1</v>
      </c>
      <c r="G265" s="13">
        <v>1.7149999999999999E-3</v>
      </c>
      <c r="H265" s="14">
        <f t="shared" si="15"/>
        <v>583.09037900874637</v>
      </c>
      <c r="I265" s="33">
        <v>349.3</v>
      </c>
    </row>
    <row r="266" spans="1:9" x14ac:dyDescent="0.25">
      <c r="A266" s="8">
        <v>166</v>
      </c>
      <c r="B266" s="9">
        <f t="shared" si="13"/>
        <v>8.7412587412587402E-3</v>
      </c>
      <c r="C266" s="11">
        <v>114.4</v>
      </c>
      <c r="D266" s="12">
        <v>1674.5</v>
      </c>
      <c r="E266" s="11">
        <v>891</v>
      </c>
      <c r="F266" s="12">
        <f t="shared" si="14"/>
        <v>2565.5</v>
      </c>
      <c r="G266" s="13">
        <v>1.7260000000000001E-3</v>
      </c>
      <c r="H266" s="14">
        <f t="shared" si="15"/>
        <v>579.37427578215522</v>
      </c>
      <c r="I266" s="33">
        <v>350.3</v>
      </c>
    </row>
    <row r="267" spans="1:9" x14ac:dyDescent="0.25">
      <c r="A267" s="21">
        <v>168</v>
      </c>
      <c r="B267" s="9">
        <f t="shared" si="13"/>
        <v>8.5543199315654406E-3</v>
      </c>
      <c r="C267" s="11">
        <v>116.9</v>
      </c>
      <c r="D267" s="12">
        <v>1683</v>
      </c>
      <c r="E267" s="11">
        <v>875.6</v>
      </c>
      <c r="F267" s="12">
        <f t="shared" si="14"/>
        <v>2558.6</v>
      </c>
      <c r="G267" s="13">
        <v>1.737E-3</v>
      </c>
      <c r="H267" s="14">
        <f t="shared" si="15"/>
        <v>575.70523891767414</v>
      </c>
      <c r="I267" s="33">
        <v>351.3</v>
      </c>
    </row>
    <row r="268" spans="1:9" x14ac:dyDescent="0.25">
      <c r="A268" s="21">
        <v>170</v>
      </c>
      <c r="B268" s="9">
        <f t="shared" si="13"/>
        <v>8.368200836820083E-3</v>
      </c>
      <c r="C268" s="11">
        <v>119.5</v>
      </c>
      <c r="D268" s="12">
        <v>1691.7</v>
      </c>
      <c r="E268" s="11">
        <v>859.9</v>
      </c>
      <c r="F268" s="12">
        <f t="shared" si="14"/>
        <v>2551.6</v>
      </c>
      <c r="G268" s="13">
        <v>1.748E-3</v>
      </c>
      <c r="H268" s="14">
        <f t="shared" si="15"/>
        <v>572.08237986270024</v>
      </c>
      <c r="I268" s="33">
        <v>352.3</v>
      </c>
    </row>
    <row r="269" spans="1:9" x14ac:dyDescent="0.25">
      <c r="A269" s="8">
        <v>172</v>
      </c>
      <c r="B269" s="9">
        <f t="shared" si="13"/>
        <v>8.1900081900081901E-3</v>
      </c>
      <c r="C269" s="11">
        <v>122.1</v>
      </c>
      <c r="D269" s="12">
        <v>1700.4</v>
      </c>
      <c r="E269" s="11">
        <v>844.1</v>
      </c>
      <c r="F269" s="12">
        <f t="shared" si="14"/>
        <v>2544.5</v>
      </c>
      <c r="G269" s="13">
        <v>1.7600000000000001E-3</v>
      </c>
      <c r="H269" s="14">
        <f t="shared" si="15"/>
        <v>568.18181818181813</v>
      </c>
      <c r="I269" s="33">
        <v>353.2</v>
      </c>
    </row>
    <row r="270" spans="1:9" x14ac:dyDescent="0.25">
      <c r="A270" s="8">
        <v>174</v>
      </c>
      <c r="B270" s="9">
        <f t="shared" si="13"/>
        <v>8.0128205128205138E-3</v>
      </c>
      <c r="C270" s="11">
        <v>124.8</v>
      </c>
      <c r="D270" s="12">
        <v>1709</v>
      </c>
      <c r="E270" s="11">
        <v>828.1</v>
      </c>
      <c r="F270" s="12">
        <f t="shared" si="14"/>
        <v>2537.1</v>
      </c>
      <c r="G270" s="13">
        <v>1.72E-3</v>
      </c>
      <c r="H270" s="14">
        <f t="shared" si="15"/>
        <v>581.39534883720933</v>
      </c>
      <c r="I270" s="33">
        <v>354.2</v>
      </c>
    </row>
    <row r="271" spans="1:9" x14ac:dyDescent="0.25">
      <c r="A271" s="8">
        <v>176</v>
      </c>
      <c r="B271" s="9">
        <f t="shared" si="13"/>
        <v>7.8369905956112863E-3</v>
      </c>
      <c r="C271" s="11">
        <v>127.6</v>
      </c>
      <c r="D271" s="12">
        <v>1717.6</v>
      </c>
      <c r="E271" s="11">
        <v>811.9</v>
      </c>
      <c r="F271" s="12">
        <f t="shared" si="14"/>
        <v>2529.5</v>
      </c>
      <c r="G271" s="13">
        <v>1.7849999999999999E-3</v>
      </c>
      <c r="H271" s="14">
        <f t="shared" si="15"/>
        <v>560.2240896358544</v>
      </c>
      <c r="I271" s="33">
        <v>355.1</v>
      </c>
    </row>
    <row r="272" spans="1:9" x14ac:dyDescent="0.25">
      <c r="A272" s="21">
        <v>178</v>
      </c>
      <c r="B272" s="9">
        <f t="shared" si="13"/>
        <v>7.6687116564417178E-3</v>
      </c>
      <c r="C272" s="11">
        <v>130.4</v>
      </c>
      <c r="D272" s="12">
        <v>1726.2</v>
      </c>
      <c r="E272" s="11">
        <v>795.6</v>
      </c>
      <c r="F272" s="12">
        <f t="shared" si="14"/>
        <v>2521.8000000000002</v>
      </c>
      <c r="G272" s="13">
        <v>1.7979999999999999E-3</v>
      </c>
      <c r="H272" s="14">
        <f t="shared" si="15"/>
        <v>556.17352614015579</v>
      </c>
      <c r="I272" s="33">
        <v>356</v>
      </c>
    </row>
    <row r="273" spans="1:9" x14ac:dyDescent="0.25">
      <c r="A273" s="21">
        <v>180</v>
      </c>
      <c r="B273" s="9">
        <f t="shared" si="13"/>
        <v>7.4962518740629685E-3</v>
      </c>
      <c r="C273" s="11">
        <v>133.4</v>
      </c>
      <c r="D273" s="12">
        <v>1734.8</v>
      </c>
      <c r="E273" s="11">
        <v>779.1</v>
      </c>
      <c r="F273" s="12">
        <f t="shared" si="14"/>
        <v>2513.9</v>
      </c>
      <c r="G273" s="13">
        <v>1.812E-3</v>
      </c>
      <c r="H273" s="14">
        <f t="shared" si="15"/>
        <v>551.87637969094919</v>
      </c>
      <c r="I273" s="33">
        <v>357</v>
      </c>
    </row>
    <row r="274" spans="1:9" x14ac:dyDescent="0.25">
      <c r="A274" s="8">
        <v>182</v>
      </c>
      <c r="B274" s="9">
        <f t="shared" si="13"/>
        <v>7.3313782991202342E-3</v>
      </c>
      <c r="C274" s="11">
        <v>136.4</v>
      </c>
      <c r="D274" s="12">
        <v>1743.4</v>
      </c>
      <c r="E274" s="11">
        <v>762.3</v>
      </c>
      <c r="F274" s="12">
        <f t="shared" si="14"/>
        <v>2505.6999999999998</v>
      </c>
      <c r="G274" s="13">
        <v>1.8259999999999999E-3</v>
      </c>
      <c r="H274" s="14">
        <f t="shared" si="15"/>
        <v>547.64512595837903</v>
      </c>
      <c r="I274" s="33">
        <v>357.9</v>
      </c>
    </row>
    <row r="275" spans="1:9" x14ac:dyDescent="0.25">
      <c r="A275" s="8">
        <v>184</v>
      </c>
      <c r="B275" s="9">
        <f t="shared" si="13"/>
        <v>7.1633237822349575E-3</v>
      </c>
      <c r="C275" s="11">
        <v>139.6</v>
      </c>
      <c r="D275" s="12">
        <v>1752.1</v>
      </c>
      <c r="E275" s="11">
        <v>745.3</v>
      </c>
      <c r="F275" s="12">
        <f t="shared" si="14"/>
        <v>2497.3999999999996</v>
      </c>
      <c r="G275" s="13">
        <v>1.8400000000000001E-3</v>
      </c>
      <c r="H275" s="14">
        <f t="shared" si="15"/>
        <v>543.47826086956525</v>
      </c>
      <c r="I275" s="33">
        <v>358.8</v>
      </c>
    </row>
    <row r="276" spans="1:9" x14ac:dyDescent="0.25">
      <c r="A276" s="8">
        <v>186</v>
      </c>
      <c r="B276" s="9">
        <f t="shared" si="13"/>
        <v>7.0028011204481787E-3</v>
      </c>
      <c r="C276" s="11">
        <v>142.80000000000001</v>
      </c>
      <c r="D276" s="12">
        <v>1760.9</v>
      </c>
      <c r="E276" s="11">
        <v>727.9</v>
      </c>
      <c r="F276" s="12">
        <f t="shared" si="14"/>
        <v>2488.8000000000002</v>
      </c>
      <c r="G276" s="13">
        <v>1.856E-3</v>
      </c>
      <c r="H276" s="14">
        <f t="shared" si="15"/>
        <v>538.79310344827582</v>
      </c>
      <c r="I276" s="33">
        <v>359.7</v>
      </c>
    </row>
    <row r="277" spans="1:9" x14ac:dyDescent="0.25">
      <c r="A277" s="21">
        <v>188</v>
      </c>
      <c r="B277" s="9">
        <f t="shared" si="13"/>
        <v>6.8399452804377573E-3</v>
      </c>
      <c r="C277" s="11">
        <v>146.19999999999999</v>
      </c>
      <c r="D277" s="12">
        <v>1769.7</v>
      </c>
      <c r="E277" s="11">
        <v>710.1</v>
      </c>
      <c r="F277" s="12">
        <f t="shared" si="14"/>
        <v>2479.8000000000002</v>
      </c>
      <c r="G277" s="13">
        <v>1.8730000000000001E-3</v>
      </c>
      <c r="H277" s="14">
        <f t="shared" si="15"/>
        <v>533.9028296849973</v>
      </c>
      <c r="I277" s="33">
        <v>360.6</v>
      </c>
    </row>
    <row r="278" spans="1:9" x14ac:dyDescent="0.25">
      <c r="A278" s="21">
        <v>190</v>
      </c>
      <c r="B278" s="9">
        <f t="shared" si="13"/>
        <v>6.675567423230974E-3</v>
      </c>
      <c r="C278" s="11">
        <v>149.80000000000001</v>
      </c>
      <c r="D278" s="12">
        <v>1778.7</v>
      </c>
      <c r="E278" s="11">
        <v>692</v>
      </c>
      <c r="F278" s="12">
        <f t="shared" si="14"/>
        <v>2470.6999999999998</v>
      </c>
      <c r="G278" s="13">
        <v>1.89E-3</v>
      </c>
      <c r="H278" s="14">
        <f t="shared" si="15"/>
        <v>529.10052910052912</v>
      </c>
      <c r="I278" s="33">
        <v>361.4</v>
      </c>
    </row>
    <row r="279" spans="1:9" x14ac:dyDescent="0.25">
      <c r="A279" s="8">
        <v>192</v>
      </c>
      <c r="B279" s="9">
        <f t="shared" si="13"/>
        <v>6.5189048239895691E-3</v>
      </c>
      <c r="C279" s="11">
        <v>153.4</v>
      </c>
      <c r="D279" s="12">
        <v>1787.8</v>
      </c>
      <c r="E279" s="11">
        <v>673.3</v>
      </c>
      <c r="F279" s="12">
        <f t="shared" si="14"/>
        <v>2461.1</v>
      </c>
      <c r="G279" s="13">
        <v>1.9059999999999999E-3</v>
      </c>
      <c r="H279" s="14">
        <f t="shared" si="15"/>
        <v>524.65897166841557</v>
      </c>
      <c r="I279" s="33">
        <v>362.3</v>
      </c>
    </row>
    <row r="280" spans="1:9" x14ac:dyDescent="0.25">
      <c r="A280" s="8">
        <v>194</v>
      </c>
      <c r="B280" s="9">
        <f t="shared" si="13"/>
        <v>6.3572790845518113E-3</v>
      </c>
      <c r="C280" s="11">
        <v>157.30000000000001</v>
      </c>
      <c r="D280" s="12">
        <v>1797</v>
      </c>
      <c r="E280" s="11">
        <v>654.1</v>
      </c>
      <c r="F280" s="12">
        <f t="shared" si="14"/>
        <v>2451.1</v>
      </c>
      <c r="G280" s="13">
        <v>1.923E-3</v>
      </c>
      <c r="H280" s="14">
        <f t="shared" si="15"/>
        <v>520.02080083203327</v>
      </c>
      <c r="I280" s="33">
        <v>363.2</v>
      </c>
    </row>
    <row r="281" spans="1:9" x14ac:dyDescent="0.25">
      <c r="A281" s="8">
        <v>196</v>
      </c>
      <c r="B281" s="9">
        <f t="shared" si="13"/>
        <v>6.1996280223186604E-3</v>
      </c>
      <c r="C281" s="11">
        <v>161.30000000000001</v>
      </c>
      <c r="D281" s="12">
        <v>1806.5</v>
      </c>
      <c r="E281" s="11">
        <v>634.20000000000005</v>
      </c>
      <c r="F281" s="12">
        <f t="shared" si="14"/>
        <v>2440.6999999999998</v>
      </c>
      <c r="G281" s="13">
        <v>1.9419999999999999E-3</v>
      </c>
      <c r="H281" s="14">
        <f t="shared" si="15"/>
        <v>514.93305870236873</v>
      </c>
      <c r="I281" s="33">
        <v>364</v>
      </c>
    </row>
    <row r="282" spans="1:9" x14ac:dyDescent="0.25">
      <c r="A282" s="21">
        <v>198</v>
      </c>
      <c r="B282" s="9">
        <f t="shared" si="13"/>
        <v>6.038647342995169E-3</v>
      </c>
      <c r="C282" s="11">
        <v>165.6</v>
      </c>
      <c r="D282" s="12">
        <v>1816.3</v>
      </c>
      <c r="E282" s="11">
        <v>613.5</v>
      </c>
      <c r="F282" s="12">
        <f t="shared" si="14"/>
        <v>2429.8000000000002</v>
      </c>
      <c r="G282" s="13">
        <v>1.9629999999999999E-3</v>
      </c>
      <c r="H282" s="14">
        <f t="shared" si="15"/>
        <v>509.42435048395316</v>
      </c>
      <c r="I282" s="33">
        <v>364.9</v>
      </c>
    </row>
    <row r="283" spans="1:9" x14ac:dyDescent="0.25">
      <c r="A283" s="21">
        <v>200</v>
      </c>
      <c r="B283" s="9">
        <f t="shared" si="13"/>
        <v>5.8754406580493537E-3</v>
      </c>
      <c r="C283" s="11">
        <v>170.2</v>
      </c>
      <c r="D283" s="12">
        <v>1826.5</v>
      </c>
      <c r="E283" s="11">
        <v>591.9</v>
      </c>
      <c r="F283" s="12">
        <f t="shared" si="14"/>
        <v>2418.4</v>
      </c>
      <c r="G283" s="13">
        <v>1.9870000000000001E-3</v>
      </c>
      <c r="H283" s="14">
        <f t="shared" si="15"/>
        <v>503.27126321087064</v>
      </c>
      <c r="I283" s="33">
        <v>365.7</v>
      </c>
    </row>
    <row r="284" spans="1:9" x14ac:dyDescent="0.25">
      <c r="A284" s="8">
        <v>202</v>
      </c>
      <c r="B284" s="9">
        <f t="shared" si="13"/>
        <v>5.7142857142857143E-3</v>
      </c>
      <c r="C284" s="11">
        <v>175</v>
      </c>
      <c r="D284" s="12">
        <v>1837</v>
      </c>
      <c r="E284" s="11">
        <v>569.20000000000005</v>
      </c>
      <c r="F284" s="12">
        <f t="shared" si="14"/>
        <v>2406.1999999999998</v>
      </c>
      <c r="G284" s="13">
        <v>2.0100000000000001E-3</v>
      </c>
      <c r="H284" s="14">
        <f t="shared" si="15"/>
        <v>497.51243781094524</v>
      </c>
      <c r="I284" s="33">
        <v>366.5</v>
      </c>
    </row>
    <row r="285" spans="1:9" x14ac:dyDescent="0.25">
      <c r="A285" s="8">
        <v>204</v>
      </c>
      <c r="B285" s="9">
        <f t="shared" si="13"/>
        <v>5.5493895671476145E-3</v>
      </c>
      <c r="C285" s="11">
        <v>180.2</v>
      </c>
      <c r="D285" s="12">
        <v>1848.1</v>
      </c>
      <c r="E285" s="11">
        <v>545.1</v>
      </c>
      <c r="F285" s="12">
        <f t="shared" si="14"/>
        <v>2393.1999999999998</v>
      </c>
      <c r="G285" s="13">
        <v>2.0400000000000001E-3</v>
      </c>
      <c r="H285" s="14">
        <f t="shared" si="15"/>
        <v>490.19607843137254</v>
      </c>
      <c r="I285" s="33">
        <v>367.4</v>
      </c>
    </row>
    <row r="286" spans="1:9" x14ac:dyDescent="0.25">
      <c r="A286" s="8">
        <v>206</v>
      </c>
      <c r="B286" s="9">
        <f t="shared" si="13"/>
        <v>5.3792361484669175E-3</v>
      </c>
      <c r="C286" s="11">
        <v>185.9</v>
      </c>
      <c r="D286" s="12">
        <v>1859.9</v>
      </c>
      <c r="E286" s="11">
        <v>519.5</v>
      </c>
      <c r="F286" s="12">
        <f t="shared" si="14"/>
        <v>2379.4</v>
      </c>
      <c r="G286" s="13">
        <v>2.0699999999999998E-3</v>
      </c>
      <c r="H286" s="14">
        <f t="shared" si="15"/>
        <v>483.0917874396136</v>
      </c>
      <c r="I286" s="33">
        <v>368.2</v>
      </c>
    </row>
    <row r="287" spans="1:9" x14ac:dyDescent="0.25">
      <c r="A287" s="21">
        <v>208</v>
      </c>
      <c r="B287" s="9">
        <f t="shared" si="13"/>
        <v>5.2056220718375845E-3</v>
      </c>
      <c r="C287" s="11">
        <v>192.1</v>
      </c>
      <c r="D287" s="12">
        <v>1872.5</v>
      </c>
      <c r="E287" s="11">
        <v>491.7</v>
      </c>
      <c r="F287" s="12">
        <f t="shared" si="14"/>
        <v>2364.1999999999998</v>
      </c>
      <c r="G287" s="13">
        <v>2.0999999999999999E-3</v>
      </c>
      <c r="H287" s="14">
        <f t="shared" si="15"/>
        <v>476.1904761904762</v>
      </c>
      <c r="I287" s="33">
        <v>369</v>
      </c>
    </row>
    <row r="288" spans="1:9" x14ac:dyDescent="0.25">
      <c r="A288" s="21">
        <v>210</v>
      </c>
      <c r="B288" s="9">
        <f t="shared" si="13"/>
        <v>5.0226017076845809E-3</v>
      </c>
      <c r="C288" s="11">
        <v>199.1</v>
      </c>
      <c r="D288" s="12">
        <v>1886.3</v>
      </c>
      <c r="E288" s="11">
        <v>461.3</v>
      </c>
      <c r="F288" s="12">
        <f t="shared" si="14"/>
        <v>2347.6</v>
      </c>
      <c r="G288" s="13">
        <v>2.1299999999999999E-3</v>
      </c>
      <c r="H288" s="14">
        <f t="shared" si="15"/>
        <v>469.48356807511738</v>
      </c>
      <c r="I288" s="33">
        <v>369.8</v>
      </c>
    </row>
    <row r="289" spans="1:9" x14ac:dyDescent="0.25">
      <c r="A289" s="8">
        <v>212</v>
      </c>
      <c r="B289" s="9">
        <f t="shared" si="13"/>
        <v>4.830917874396135E-3</v>
      </c>
      <c r="C289" s="11">
        <v>207</v>
      </c>
      <c r="D289" s="12">
        <v>1901.5</v>
      </c>
      <c r="E289" s="11">
        <v>427.4</v>
      </c>
      <c r="F289" s="12">
        <f t="shared" si="14"/>
        <v>2328.9</v>
      </c>
      <c r="G289" s="13">
        <v>2.1700000000000001E-3</v>
      </c>
      <c r="H289" s="14">
        <f t="shared" si="15"/>
        <v>460.82949308755758</v>
      </c>
      <c r="I289" s="33">
        <v>370.6</v>
      </c>
    </row>
    <row r="290" spans="1:9" x14ac:dyDescent="0.25">
      <c r="A290" s="8">
        <v>214</v>
      </c>
      <c r="B290" s="9">
        <f t="shared" si="13"/>
        <v>4.6232085067036523E-3</v>
      </c>
      <c r="C290" s="11">
        <v>216.3</v>
      </c>
      <c r="D290" s="12">
        <v>1919</v>
      </c>
      <c r="E290" s="11">
        <v>388.4</v>
      </c>
      <c r="F290" s="12">
        <f t="shared" si="14"/>
        <v>2307.4</v>
      </c>
      <c r="G290" s="13">
        <v>2.2100000000000002E-3</v>
      </c>
      <c r="H290" s="14">
        <f t="shared" si="15"/>
        <v>452.48868778280541</v>
      </c>
      <c r="I290" s="33">
        <v>371.4</v>
      </c>
    </row>
    <row r="291" spans="1:9" x14ac:dyDescent="0.25">
      <c r="A291" s="8">
        <v>216</v>
      </c>
      <c r="B291" s="9">
        <f t="shared" si="13"/>
        <v>4.391743522178305E-3</v>
      </c>
      <c r="C291" s="11">
        <v>227.7</v>
      </c>
      <c r="D291" s="12">
        <v>1940</v>
      </c>
      <c r="E291" s="11">
        <v>341.6</v>
      </c>
      <c r="F291" s="12">
        <f t="shared" si="14"/>
        <v>2281.6</v>
      </c>
      <c r="G291" s="13">
        <v>2.2599999999999999E-3</v>
      </c>
      <c r="H291" s="14">
        <f t="shared" si="15"/>
        <v>442.47787610619474</v>
      </c>
      <c r="I291" s="33">
        <v>372.2</v>
      </c>
    </row>
    <row r="292" spans="1:9" x14ac:dyDescent="0.25">
      <c r="A292" s="21">
        <v>218</v>
      </c>
      <c r="B292" s="9">
        <f t="shared" si="13"/>
        <v>4.11522633744856E-3</v>
      </c>
      <c r="C292" s="11">
        <v>243</v>
      </c>
      <c r="D292" s="12">
        <v>1967.2</v>
      </c>
      <c r="E292" s="11">
        <v>280.8</v>
      </c>
      <c r="F292" s="12">
        <f t="shared" si="14"/>
        <v>2248</v>
      </c>
      <c r="G292" s="13">
        <v>2.31E-3</v>
      </c>
      <c r="H292" s="14">
        <f t="shared" si="15"/>
        <v>432.90043290043292</v>
      </c>
      <c r="I292" s="33">
        <v>372.9</v>
      </c>
    </row>
    <row r="293" spans="1:9" x14ac:dyDescent="0.25">
      <c r="A293" s="21">
        <v>220</v>
      </c>
      <c r="B293" s="9">
        <f t="shared" si="13"/>
        <v>3.7271710771524412E-3</v>
      </c>
      <c r="C293" s="11">
        <v>268.3</v>
      </c>
      <c r="D293" s="12">
        <v>2011.1</v>
      </c>
      <c r="E293" s="11">
        <v>184.5</v>
      </c>
      <c r="F293" s="12">
        <f t="shared" si="14"/>
        <v>2195.6</v>
      </c>
      <c r="G293" s="13">
        <v>2.3800000000000002E-3</v>
      </c>
      <c r="H293" s="14">
        <f t="shared" si="15"/>
        <v>420.16806722689074</v>
      </c>
      <c r="I293" s="33">
        <v>373.7</v>
      </c>
    </row>
    <row r="294" spans="1:9" ht="15.75" thickBot="1" x14ac:dyDescent="0.3">
      <c r="A294" s="22">
        <v>221.2</v>
      </c>
      <c r="B294" s="23">
        <f t="shared" si="13"/>
        <v>3.1695721077654518E-3</v>
      </c>
      <c r="C294" s="24">
        <v>315.5</v>
      </c>
      <c r="D294" s="25">
        <v>2107.4</v>
      </c>
      <c r="E294" s="24">
        <v>0</v>
      </c>
      <c r="F294" s="25">
        <f t="shared" si="14"/>
        <v>2107.4</v>
      </c>
      <c r="G294" s="26">
        <v>2.4499999999999999E-3</v>
      </c>
      <c r="H294" s="27">
        <f t="shared" si="15"/>
        <v>408.16326530612247</v>
      </c>
      <c r="I294" s="35">
        <v>374.2</v>
      </c>
    </row>
  </sheetData>
  <sheetProtection password="DDCA" sheet="1" objects="1" scenarios="1" selectLockedCells="1" selectUnlockedCells="1"/>
  <customSheetViews>
    <customSheetView guid="{9A2EC4E6-D6FB-11D6-873C-00E0989D29FF}" scale="75" showRuler="0">
      <selection activeCell="D22" sqref="D22"/>
      <pageMargins left="0.75" right="0.75" top="1" bottom="1" header="0.4921259845" footer="0.4921259845"/>
      <pageSetup paperSize="9" orientation="portrait" horizontalDpi="300" verticalDpi="300" r:id="rId1"/>
      <headerFooter alignWithMargins="0"/>
    </customSheetView>
  </customSheetViews>
  <phoneticPr fontId="0" type="noConversion"/>
  <pageMargins left="0.75" right="0.75" top="1" bottom="1" header="0.4921259845" footer="0.4921259845"/>
  <pageSetup paperSize="9" orientation="portrait" horizontalDpi="300" verticalDpi="300" r:id="rId2"/>
  <headerFooter alignWithMargins="0"/>
  <cellWatches>
    <cellWatch r="G13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topLeftCell="U1" workbookViewId="0">
      <selection activeCell="U1" sqref="U1"/>
    </sheetView>
  </sheetViews>
  <sheetFormatPr defaultRowHeight="12.75" x14ac:dyDescent="0.2"/>
  <cols>
    <col min="1" max="1" width="25.42578125" style="37" hidden="1" customWidth="1"/>
    <col min="2" max="20" width="0" style="37" hidden="1" customWidth="1"/>
    <col min="21" max="16384" width="9.140625" style="37"/>
  </cols>
  <sheetData>
    <row r="1" spans="1:20" x14ac:dyDescent="0.2">
      <c r="B1" s="37">
        <v>1</v>
      </c>
      <c r="C1" s="37">
        <v>3</v>
      </c>
      <c r="D1" s="37">
        <v>4</v>
      </c>
      <c r="E1" s="37">
        <v>5</v>
      </c>
      <c r="F1" s="37">
        <v>6</v>
      </c>
      <c r="G1" s="37">
        <v>7</v>
      </c>
      <c r="H1" s="37">
        <v>8</v>
      </c>
      <c r="I1" s="37">
        <v>9</v>
      </c>
      <c r="J1" s="37">
        <v>10</v>
      </c>
      <c r="K1" s="37">
        <v>11</v>
      </c>
      <c r="L1" s="37">
        <v>13</v>
      </c>
      <c r="M1" s="37">
        <v>15</v>
      </c>
      <c r="N1" s="37">
        <v>20</v>
      </c>
      <c r="O1" s="37">
        <v>25</v>
      </c>
      <c r="P1" s="37">
        <v>30</v>
      </c>
      <c r="Q1" s="37">
        <v>35</v>
      </c>
      <c r="R1" s="37">
        <v>40</v>
      </c>
      <c r="S1" s="37">
        <v>45</v>
      </c>
      <c r="T1" s="37">
        <v>50</v>
      </c>
    </row>
    <row r="2" spans="1:20" x14ac:dyDescent="0.2">
      <c r="A2" s="37" t="s">
        <v>46</v>
      </c>
      <c r="B2" s="37">
        <v>60</v>
      </c>
      <c r="C2" s="37">
        <v>90</v>
      </c>
      <c r="D2" s="37">
        <v>105</v>
      </c>
      <c r="E2" s="37">
        <v>115</v>
      </c>
      <c r="F2" s="37">
        <v>125</v>
      </c>
      <c r="G2" s="40">
        <f t="shared" ref="G2:I5" si="0">($J2-$F2)/4+F2</f>
        <v>132.5</v>
      </c>
      <c r="H2" s="37">
        <f t="shared" si="0"/>
        <v>140</v>
      </c>
      <c r="I2" s="40">
        <f t="shared" si="0"/>
        <v>147.5</v>
      </c>
      <c r="J2" s="37">
        <v>155</v>
      </c>
      <c r="K2" s="40">
        <f t="shared" ref="K2:L7" si="1">($M2-$J2)/3+J2</f>
        <v>165</v>
      </c>
      <c r="L2" s="40">
        <f t="shared" si="1"/>
        <v>175</v>
      </c>
      <c r="M2" s="37">
        <v>185</v>
      </c>
      <c r="N2" s="37">
        <v>210</v>
      </c>
      <c r="O2" s="37">
        <v>230</v>
      </c>
      <c r="P2" s="37">
        <v>245</v>
      </c>
      <c r="Q2" s="37">
        <v>265</v>
      </c>
      <c r="R2" s="37">
        <v>280</v>
      </c>
      <c r="S2" s="37">
        <v>290</v>
      </c>
      <c r="T2" s="37">
        <v>305</v>
      </c>
    </row>
    <row r="3" spans="1:20" x14ac:dyDescent="0.2">
      <c r="A3" s="37" t="s">
        <v>47</v>
      </c>
      <c r="B3" s="37">
        <v>210</v>
      </c>
      <c r="C3" s="37">
        <v>320</v>
      </c>
      <c r="D3" s="37">
        <v>360</v>
      </c>
      <c r="E3" s="37">
        <v>400</v>
      </c>
      <c r="F3" s="37">
        <v>440</v>
      </c>
      <c r="G3" s="37">
        <f t="shared" si="0"/>
        <v>465</v>
      </c>
      <c r="H3" s="37">
        <f t="shared" si="0"/>
        <v>490</v>
      </c>
      <c r="I3" s="37">
        <f t="shared" si="0"/>
        <v>515</v>
      </c>
      <c r="J3" s="37">
        <v>540</v>
      </c>
      <c r="K3" s="40">
        <f t="shared" si="1"/>
        <v>568.33333333333337</v>
      </c>
      <c r="L3" s="40">
        <f t="shared" si="1"/>
        <v>596.66666666666674</v>
      </c>
      <c r="M3" s="37">
        <v>625</v>
      </c>
      <c r="N3" s="37">
        <v>705</v>
      </c>
      <c r="O3" s="37">
        <v>770</v>
      </c>
      <c r="P3" s="37">
        <v>830</v>
      </c>
      <c r="Q3" s="37">
        <v>880</v>
      </c>
      <c r="R3" s="37">
        <v>930</v>
      </c>
      <c r="S3" s="37">
        <v>970</v>
      </c>
      <c r="T3" s="37">
        <v>1020</v>
      </c>
    </row>
    <row r="4" spans="1:20" x14ac:dyDescent="0.2">
      <c r="A4" s="37" t="s">
        <v>48</v>
      </c>
      <c r="B4" s="37">
        <v>510</v>
      </c>
      <c r="C4" s="37">
        <v>780</v>
      </c>
      <c r="D4" s="37">
        <v>820</v>
      </c>
      <c r="E4" s="37">
        <v>910</v>
      </c>
      <c r="F4" s="37">
        <v>1000</v>
      </c>
      <c r="G4" s="40">
        <f t="shared" si="0"/>
        <v>1048.75</v>
      </c>
      <c r="H4" s="40">
        <f t="shared" si="0"/>
        <v>1097.5</v>
      </c>
      <c r="I4" s="40">
        <f t="shared" si="0"/>
        <v>1146.25</v>
      </c>
      <c r="J4" s="37">
        <v>1195</v>
      </c>
      <c r="K4" s="40">
        <f t="shared" si="1"/>
        <v>1256.6666666666667</v>
      </c>
      <c r="L4" s="40">
        <f t="shared" si="1"/>
        <v>1318.3333333333335</v>
      </c>
      <c r="M4" s="37">
        <v>1380</v>
      </c>
      <c r="N4" s="37">
        <v>1510</v>
      </c>
      <c r="O4" s="37">
        <v>1650</v>
      </c>
      <c r="P4" s="37">
        <v>1760</v>
      </c>
      <c r="Q4" s="37">
        <v>1870</v>
      </c>
      <c r="R4" s="37">
        <v>1950</v>
      </c>
      <c r="S4" s="37">
        <v>2040</v>
      </c>
      <c r="T4" s="37">
        <v>2120</v>
      </c>
    </row>
    <row r="5" spans="1:20" x14ac:dyDescent="0.2">
      <c r="A5" s="37" t="s">
        <v>49</v>
      </c>
      <c r="B5" s="37">
        <v>400</v>
      </c>
      <c r="C5" s="37">
        <v>550</v>
      </c>
      <c r="D5" s="37">
        <v>590</v>
      </c>
      <c r="E5" s="37">
        <v>640</v>
      </c>
      <c r="F5" s="37">
        <v>680</v>
      </c>
      <c r="G5" s="37">
        <f t="shared" si="0"/>
        <v>710</v>
      </c>
      <c r="H5" s="37">
        <f t="shared" si="0"/>
        <v>740</v>
      </c>
      <c r="I5" s="37">
        <f t="shared" si="0"/>
        <v>770</v>
      </c>
      <c r="J5" s="37">
        <v>800</v>
      </c>
      <c r="K5" s="40">
        <f t="shared" si="1"/>
        <v>833.33333333333337</v>
      </c>
      <c r="L5" s="40">
        <f t="shared" si="1"/>
        <v>866.66666666666674</v>
      </c>
      <c r="M5" s="37">
        <v>900</v>
      </c>
      <c r="N5" s="37">
        <v>1000</v>
      </c>
      <c r="O5" s="37">
        <v>1070</v>
      </c>
      <c r="P5" s="37">
        <v>1125</v>
      </c>
      <c r="Q5" s="37">
        <v>1180</v>
      </c>
      <c r="R5" s="37">
        <v>1230</v>
      </c>
      <c r="S5" s="37">
        <v>1275</v>
      </c>
      <c r="T5" s="37">
        <v>1320</v>
      </c>
    </row>
    <row r="6" spans="1:20" x14ac:dyDescent="0.2">
      <c r="A6" s="37" t="s">
        <v>50</v>
      </c>
      <c r="B6" s="37">
        <v>1100</v>
      </c>
      <c r="C6" s="37">
        <v>1650</v>
      </c>
      <c r="D6" s="37">
        <v>1800</v>
      </c>
      <c r="E6" s="37">
        <v>1950</v>
      </c>
      <c r="F6" s="37">
        <v>2100</v>
      </c>
      <c r="G6" s="40">
        <f t="shared" ref="G6:I7" si="2">($J6-$F6)/4+F6</f>
        <v>2212.5</v>
      </c>
      <c r="H6" s="37">
        <f t="shared" si="2"/>
        <v>2325</v>
      </c>
      <c r="I6" s="40">
        <f t="shared" si="2"/>
        <v>2437.5</v>
      </c>
      <c r="J6" s="37">
        <v>2550</v>
      </c>
      <c r="K6" s="40">
        <f t="shared" si="1"/>
        <v>2666.6666666666665</v>
      </c>
      <c r="L6" s="40">
        <f t="shared" si="1"/>
        <v>2783.333333333333</v>
      </c>
      <c r="M6" s="37">
        <v>2900</v>
      </c>
      <c r="N6" s="37">
        <v>3230</v>
      </c>
      <c r="O6" s="37">
        <v>3500</v>
      </c>
      <c r="P6" s="37">
        <v>3730</v>
      </c>
      <c r="Q6" s="37">
        <v>3940</v>
      </c>
      <c r="R6" s="37">
        <v>4150</v>
      </c>
      <c r="S6" s="37">
        <v>4260</v>
      </c>
      <c r="T6" s="37">
        <v>4470</v>
      </c>
    </row>
    <row r="7" spans="1:20" x14ac:dyDescent="0.2">
      <c r="A7" s="37" t="s">
        <v>51</v>
      </c>
      <c r="B7" s="37">
        <v>1400</v>
      </c>
      <c r="C7" s="37">
        <v>2100</v>
      </c>
      <c r="D7" s="37">
        <v>2500</v>
      </c>
      <c r="E7" s="37">
        <v>2650</v>
      </c>
      <c r="F7" s="37">
        <v>2800</v>
      </c>
      <c r="G7" s="37">
        <f t="shared" si="2"/>
        <v>2900</v>
      </c>
      <c r="H7" s="37">
        <f t="shared" si="2"/>
        <v>3000</v>
      </c>
      <c r="I7" s="37">
        <f t="shared" si="2"/>
        <v>3100</v>
      </c>
      <c r="J7" s="37">
        <v>3200</v>
      </c>
      <c r="K7" s="40">
        <f t="shared" si="1"/>
        <v>3450</v>
      </c>
      <c r="L7" s="40">
        <f t="shared" si="1"/>
        <v>3700</v>
      </c>
      <c r="M7" s="37">
        <v>3950</v>
      </c>
      <c r="N7" s="37">
        <v>4400</v>
      </c>
      <c r="O7" s="37">
        <v>4800</v>
      </c>
      <c r="P7" s="37">
        <v>5180</v>
      </c>
      <c r="Q7" s="37">
        <v>5480</v>
      </c>
      <c r="R7" s="37">
        <v>5780</v>
      </c>
      <c r="S7" s="37">
        <v>6050</v>
      </c>
      <c r="T7" s="37">
        <v>6280</v>
      </c>
    </row>
    <row r="9" spans="1:20" x14ac:dyDescent="0.2">
      <c r="B9" s="37">
        <v>2</v>
      </c>
      <c r="C9" s="37">
        <v>3</v>
      </c>
      <c r="D9" s="37">
        <v>4</v>
      </c>
      <c r="E9" s="37">
        <v>5</v>
      </c>
      <c r="F9" s="37">
        <v>6</v>
      </c>
      <c r="G9" s="37">
        <v>7</v>
      </c>
      <c r="H9" s="37">
        <v>8</v>
      </c>
      <c r="I9" s="37">
        <v>9</v>
      </c>
      <c r="J9" s="37">
        <v>10</v>
      </c>
      <c r="K9" s="37">
        <v>11</v>
      </c>
      <c r="L9" s="37">
        <v>13</v>
      </c>
      <c r="M9" s="37">
        <v>16</v>
      </c>
      <c r="N9" s="37">
        <v>21</v>
      </c>
      <c r="O9" s="37">
        <v>26</v>
      </c>
      <c r="P9" s="37">
        <v>30</v>
      </c>
      <c r="Q9" s="37">
        <v>35</v>
      </c>
      <c r="R9" s="37">
        <v>40</v>
      </c>
      <c r="S9" s="37">
        <v>45</v>
      </c>
      <c r="T9" s="37">
        <v>50</v>
      </c>
    </row>
    <row r="10" spans="1:20" x14ac:dyDescent="0.2">
      <c r="A10" s="37" t="s">
        <v>53</v>
      </c>
      <c r="B10" s="37">
        <v>0.5</v>
      </c>
      <c r="C10" s="37">
        <v>0.8</v>
      </c>
      <c r="D10" s="37">
        <v>1.1000000000000001</v>
      </c>
      <c r="E10" s="37">
        <v>1.3</v>
      </c>
      <c r="F10" s="37">
        <v>1.4</v>
      </c>
      <c r="G10" s="37">
        <v>1.5</v>
      </c>
      <c r="H10" s="37">
        <v>1.55</v>
      </c>
      <c r="I10" s="37">
        <v>1.7</v>
      </c>
      <c r="J10" s="37">
        <v>1.75</v>
      </c>
      <c r="K10" s="37">
        <v>1.8</v>
      </c>
      <c r="L10" s="37">
        <v>1.9</v>
      </c>
      <c r="M10" s="37">
        <v>2.1</v>
      </c>
      <c r="N10" s="37">
        <v>2.4</v>
      </c>
      <c r="O10" s="37">
        <v>2.6</v>
      </c>
      <c r="P10" s="37">
        <v>2.8</v>
      </c>
      <c r="Q10" s="37">
        <v>2.95</v>
      </c>
      <c r="R10" s="37">
        <v>3.1</v>
      </c>
      <c r="S10" s="37">
        <v>3.2</v>
      </c>
      <c r="T10" s="37">
        <v>3.3</v>
      </c>
    </row>
    <row r="11" spans="1:20" x14ac:dyDescent="0.2">
      <c r="A11" s="37" t="s">
        <v>52</v>
      </c>
      <c r="B11" s="37">
        <v>2.5</v>
      </c>
      <c r="C11" s="37">
        <v>3.1</v>
      </c>
      <c r="D11" s="37">
        <v>3.6</v>
      </c>
      <c r="E11" s="37">
        <v>4</v>
      </c>
      <c r="F11" s="37">
        <v>4.3</v>
      </c>
      <c r="G11" s="37">
        <v>4.8</v>
      </c>
      <c r="H11" s="37">
        <v>5</v>
      </c>
      <c r="I11" s="37">
        <v>5.0999999999999996</v>
      </c>
      <c r="J11" s="37">
        <v>5.2</v>
      </c>
      <c r="K11" s="37">
        <v>5.6</v>
      </c>
      <c r="L11" s="37">
        <v>5.8</v>
      </c>
      <c r="M11" s="37">
        <v>6.3</v>
      </c>
      <c r="N11" s="37">
        <v>7</v>
      </c>
      <c r="O11" s="37">
        <v>7.8</v>
      </c>
      <c r="P11" s="37">
        <v>8.3000000000000007</v>
      </c>
      <c r="Q11" s="37">
        <v>8.8000000000000007</v>
      </c>
      <c r="R11" s="37">
        <v>9.1999999999999993</v>
      </c>
      <c r="S11" s="37">
        <v>9.5</v>
      </c>
      <c r="T11" s="37">
        <v>10</v>
      </c>
    </row>
    <row r="14" spans="1:20" x14ac:dyDescent="0.2">
      <c r="A14" s="37" t="s">
        <v>42</v>
      </c>
      <c r="B14" s="37">
        <v>2</v>
      </c>
    </row>
    <row r="15" spans="1:20" x14ac:dyDescent="0.2">
      <c r="A15" s="37" t="s">
        <v>43</v>
      </c>
      <c r="B15" s="37">
        <v>3</v>
      </c>
    </row>
    <row r="16" spans="1:20" x14ac:dyDescent="0.2">
      <c r="A16" s="37" t="s">
        <v>44</v>
      </c>
      <c r="B16" s="37">
        <v>4</v>
      </c>
    </row>
    <row r="17" spans="1:2" x14ac:dyDescent="0.2">
      <c r="A17" s="37" t="s">
        <v>45</v>
      </c>
      <c r="B17" s="37">
        <v>5</v>
      </c>
    </row>
    <row r="18" spans="1:2" x14ac:dyDescent="0.2">
      <c r="A18" s="37" t="s">
        <v>54</v>
      </c>
      <c r="B18" s="37">
        <v>6</v>
      </c>
    </row>
  </sheetData>
  <sheetProtection password="DDCA" sheet="1" objects="1" scenarios="1" selectLockedCells="1" selectUnlockedCells="1"/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3</vt:i4>
      </vt:variant>
    </vt:vector>
  </HeadingPairs>
  <TitlesOfParts>
    <vt:vector size="7" baseType="lpstr">
      <vt:lpstr>Strumień odsolin - odmulin</vt:lpstr>
      <vt:lpstr>Odsalanie ręczne - automatyczne</vt:lpstr>
      <vt:lpstr>Dane1</vt:lpstr>
      <vt:lpstr>Dane2</vt:lpstr>
      <vt:lpstr>Dane1!Obszar_wydruku</vt:lpstr>
      <vt:lpstr>'Odsalanie ręczne - automatyczne'!Obszar_wydruku</vt:lpstr>
      <vt:lpstr>'Strumień odsolin - odmulin'!Obszar_wydruku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Krzysztof Szałucki</dc:creator>
  <cp:lastModifiedBy>Krzysztof Szalucki (GES PL)</cp:lastModifiedBy>
  <cp:lastPrinted>2018-11-25T18:48:15Z</cp:lastPrinted>
  <dcterms:created xsi:type="dcterms:W3CDTF">2001-01-28T19:25:32Z</dcterms:created>
  <dcterms:modified xsi:type="dcterms:W3CDTF">2018-11-25T18:49:21Z</dcterms:modified>
</cp:coreProperties>
</file>